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16253" windowHeight="12522" activeTab="0"/>
  </bookViews>
  <sheets>
    <sheet name="main" sheetId="1" r:id="rId1"/>
    <sheet name="gray" sheetId="2" r:id="rId2"/>
    <sheet name="hide" sheetId="3" r:id="rId3"/>
    <sheet name="Chart1" sheetId="4" r:id="rId4"/>
  </sheets>
  <definedNames/>
  <calcPr fullCalcOnLoad="1"/>
</workbook>
</file>

<file path=xl/sharedStrings.xml><?xml version="1.0" encoding="utf-8"?>
<sst xmlns="http://schemas.openxmlformats.org/spreadsheetml/2006/main" count="204" uniqueCount="81">
  <si>
    <t>Months</t>
  </si>
  <si>
    <t>starting users</t>
  </si>
  <si>
    <t>ISIM producer</t>
  </si>
  <si>
    <t xml:space="preserve">MNO </t>
  </si>
  <si>
    <t>Fee schedule</t>
  </si>
  <si>
    <t>Zakaat</t>
  </si>
  <si>
    <t>investment return</t>
  </si>
  <si>
    <t>Users</t>
  </si>
  <si>
    <t>Aegis (Performance fees)</t>
  </si>
  <si>
    <t>Zakaat (yeary)</t>
  </si>
  <si>
    <t>Assumptions</t>
  </si>
  <si>
    <t>monthly</t>
  </si>
  <si>
    <t>yearly</t>
  </si>
  <si>
    <t>Profits</t>
  </si>
  <si>
    <t>Aegis(perf.)</t>
  </si>
  <si>
    <t>Total fees</t>
  </si>
  <si>
    <t>User bonus</t>
  </si>
  <si>
    <t>Net assets</t>
  </si>
  <si>
    <t>Fee Pool (FP)</t>
  </si>
  <si>
    <t>FP+profits</t>
  </si>
  <si>
    <t>*</t>
  </si>
  <si>
    <t>Note: Input the variables ONLY in the grey cells</t>
  </si>
  <si>
    <t>Tot.fees+User bonus</t>
  </si>
  <si>
    <t>quarterly</t>
  </si>
  <si>
    <t>Aegis/Y.H.</t>
  </si>
  <si>
    <t>% increase per month for 1st yr</t>
  </si>
  <si>
    <t>% increase per month for 2nd yr</t>
  </si>
  <si>
    <t>% increase per month for 3rd yr</t>
  </si>
  <si>
    <t>% increase per month for 4th yr</t>
  </si>
  <si>
    <t>% increase per month for 5th yr</t>
  </si>
  <si>
    <t>We start giving back the user bonus at month #10. We get the user bonus amount form the 1st quarter (3rd month), we divide by 3</t>
  </si>
  <si>
    <t>and then we allocate the same amount to months 10,11,12.  The same process is being applied thereafter.</t>
  </si>
  <si>
    <t>We return the capital to the MNO once a year, each January of the next year.</t>
  </si>
  <si>
    <t>(we also subtract the capital we return to the MNO, if we choose this option).</t>
  </si>
  <si>
    <r>
      <t xml:space="preserve">To get the </t>
    </r>
    <r>
      <rPr>
        <sz val="8"/>
        <color indexed="17"/>
        <rFont val="Arial"/>
        <family val="2"/>
      </rPr>
      <t>net asset</t>
    </r>
    <r>
      <rPr>
        <sz val="8"/>
        <rFont val="Arial"/>
        <family val="0"/>
      </rPr>
      <t xml:space="preserve"> calculation for the current month we subtract the </t>
    </r>
    <r>
      <rPr>
        <sz val="8"/>
        <color indexed="10"/>
        <rFont val="Arial"/>
        <family val="2"/>
      </rPr>
      <t>total fees</t>
    </r>
    <r>
      <rPr>
        <sz val="8"/>
        <color indexed="17"/>
        <rFont val="Arial"/>
        <family val="2"/>
      </rPr>
      <t xml:space="preserve"> </t>
    </r>
    <r>
      <rPr>
        <sz val="8"/>
        <rFont val="Arial"/>
        <family val="0"/>
      </rPr>
      <t xml:space="preserve">and the </t>
    </r>
    <r>
      <rPr>
        <sz val="8"/>
        <color indexed="10"/>
        <rFont val="Arial"/>
        <family val="2"/>
      </rPr>
      <t>user bonus</t>
    </r>
    <r>
      <rPr>
        <sz val="8"/>
        <rFont val="Arial"/>
        <family val="0"/>
      </rPr>
      <t xml:space="preserve"> from the </t>
    </r>
    <r>
      <rPr>
        <sz val="8"/>
        <color indexed="12"/>
        <rFont val="Arial"/>
        <family val="2"/>
      </rPr>
      <t>fee pool+profits.</t>
    </r>
  </si>
  <si>
    <r>
      <t xml:space="preserve">We add to the current month </t>
    </r>
    <r>
      <rPr>
        <sz val="8"/>
        <color indexed="10"/>
        <rFont val="Arial"/>
        <family val="2"/>
      </rPr>
      <t>fee pool</t>
    </r>
    <r>
      <rPr>
        <sz val="8"/>
        <rFont val="Arial"/>
        <family val="0"/>
      </rPr>
      <t xml:space="preserve"> the </t>
    </r>
    <r>
      <rPr>
        <sz val="8"/>
        <color indexed="17"/>
        <rFont val="Arial"/>
        <family val="2"/>
      </rPr>
      <t>net assets</t>
    </r>
    <r>
      <rPr>
        <sz val="8"/>
        <rFont val="Arial"/>
        <family val="0"/>
      </rPr>
      <t xml:space="preserve"> of the previous month.</t>
    </r>
  </si>
  <si>
    <t>The fees are being applied at the end of each quarter.</t>
  </si>
  <si>
    <t>We invest at the beginning of the month.</t>
  </si>
  <si>
    <r>
      <t xml:space="preserve">We calculate the </t>
    </r>
    <r>
      <rPr>
        <sz val="8"/>
        <color indexed="16"/>
        <rFont val="Arial"/>
        <family val="2"/>
      </rPr>
      <t>Zakaat</t>
    </r>
    <r>
      <rPr>
        <sz val="8"/>
        <rFont val="Arial"/>
        <family val="0"/>
      </rPr>
      <t xml:space="preserve"> once a year and the calculation is being based on the </t>
    </r>
    <r>
      <rPr>
        <sz val="8"/>
        <color indexed="16"/>
        <rFont val="Arial"/>
        <family val="2"/>
      </rPr>
      <t>profits</t>
    </r>
    <r>
      <rPr>
        <sz val="8"/>
        <rFont val="Arial"/>
        <family val="0"/>
      </rPr>
      <t>.</t>
    </r>
  </si>
  <si>
    <r>
      <t xml:space="preserve">The </t>
    </r>
    <r>
      <rPr>
        <sz val="8"/>
        <color indexed="16"/>
        <rFont val="Arial"/>
        <family val="2"/>
      </rPr>
      <t>user bonus</t>
    </r>
    <r>
      <rPr>
        <sz val="8"/>
        <rFont val="Arial"/>
        <family val="0"/>
      </rPr>
      <t xml:space="preserve"> calculation is being based on the </t>
    </r>
    <r>
      <rPr>
        <sz val="8"/>
        <color indexed="16"/>
        <rFont val="Arial"/>
        <family val="2"/>
      </rPr>
      <t>profits.</t>
    </r>
  </si>
  <si>
    <r>
      <t xml:space="preserve">The fees of the MNO, the ISIM producer and Aegis are being based on the </t>
    </r>
    <r>
      <rPr>
        <sz val="8"/>
        <color indexed="12"/>
        <rFont val="Arial"/>
        <family val="2"/>
      </rPr>
      <t>Fee Pool (FP)+profits.</t>
    </r>
  </si>
  <si>
    <t xml:space="preserve">       charge/year ($)</t>
  </si>
  <si>
    <t xml:space="preserve">       charge/month ($)</t>
  </si>
  <si>
    <t>(w/out user bonus)</t>
  </si>
  <si>
    <t>Net assets +</t>
  </si>
  <si>
    <t>(just calculated)</t>
  </si>
  <si>
    <t>$ per user</t>
  </si>
  <si>
    <t>(use for Philanthropy ?)</t>
  </si>
  <si>
    <t>(given back)</t>
  </si>
  <si>
    <t>Capital withdrawn</t>
  </si>
  <si>
    <t>by MNO</t>
  </si>
  <si>
    <t xml:space="preserve">                      Capital withdrawn by MNO</t>
  </si>
  <si>
    <t>(when given back)</t>
  </si>
  <si>
    <t xml:space="preserve">airtime minutes </t>
  </si>
  <si>
    <t>per user</t>
  </si>
  <si>
    <t>cents per minute</t>
  </si>
  <si>
    <t>from the profits</t>
  </si>
  <si>
    <t>Amount from the</t>
  </si>
  <si>
    <t>% from the</t>
  </si>
  <si>
    <t>Net assets used</t>
  </si>
  <si>
    <t>months 3,6</t>
  </si>
  <si>
    <t>months 9,12,15,18</t>
  </si>
  <si>
    <t>months 21,24,27,30</t>
  </si>
  <si>
    <t>months 33,36,39,42</t>
  </si>
  <si>
    <t>months 45,48,51,54</t>
  </si>
  <si>
    <t>(6 month lag)</t>
  </si>
  <si>
    <t>(not subtracted from Net assets)</t>
  </si>
  <si>
    <t>year 4</t>
  </si>
  <si>
    <t>year 5</t>
  </si>
  <si>
    <t>For Free Airtime</t>
  </si>
  <si>
    <t>for Free Airtime</t>
  </si>
  <si>
    <t xml:space="preserve">Free Airtime from </t>
  </si>
  <si>
    <r>
      <t>for Free Airtime</t>
    </r>
    <r>
      <rPr>
        <b/>
        <sz val="8"/>
        <color indexed="10"/>
        <rFont val="Arial"/>
        <family val="2"/>
      </rPr>
      <t xml:space="preserve"> (yrs 1-3)</t>
    </r>
  </si>
  <si>
    <t>year 1</t>
  </si>
  <si>
    <t>year 2</t>
  </si>
  <si>
    <t>year 3</t>
  </si>
  <si>
    <t>Mar.11,2014</t>
  </si>
  <si>
    <t>./</t>
  </si>
  <si>
    <t>profits</t>
  </si>
  <si>
    <t xml:space="preserve">(Additional Philanthropy?) </t>
  </si>
  <si>
    <r>
      <t xml:space="preserve">                            Capital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withdrawn by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MNO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</si>
</sst>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  <numFmt numFmtId="166" formatCode="0.0%"/>
    <numFmt numFmtId="167" formatCode="#,##0.000"/>
    <numFmt numFmtId="168" formatCode="#,##0.0000000000"/>
    <numFmt numFmtId="169" formatCode="#,##0.0"/>
    <numFmt numFmtId="170" formatCode="0.000%"/>
    <numFmt numFmtId="171" formatCode="0.000"/>
    <numFmt numFmtId="172" formatCode="0.0"/>
  </numFmts>
  <fonts count="6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7"/>
      <name val="Arial"/>
      <family val="0"/>
    </font>
    <font>
      <sz val="6"/>
      <name val="Arial"/>
      <family val="0"/>
    </font>
    <font>
      <sz val="8"/>
      <color indexed="12"/>
      <name val="Arial"/>
      <family val="0"/>
    </font>
    <font>
      <sz val="7"/>
      <color indexed="12"/>
      <name val="Arial"/>
      <family val="0"/>
    </font>
    <font>
      <sz val="8"/>
      <color indexed="17"/>
      <name val="Arial"/>
      <family val="0"/>
    </font>
    <font>
      <sz val="8"/>
      <color indexed="10"/>
      <name val="Arial"/>
      <family val="2"/>
    </font>
    <font>
      <sz val="8"/>
      <color indexed="16"/>
      <name val="Arial"/>
      <family val="0"/>
    </font>
    <font>
      <sz val="7"/>
      <color indexed="16"/>
      <name val="Arial"/>
      <family val="0"/>
    </font>
    <font>
      <b/>
      <sz val="8"/>
      <color indexed="16"/>
      <name val="Arial"/>
      <family val="2"/>
    </font>
    <font>
      <b/>
      <sz val="8"/>
      <color indexed="12"/>
      <name val="Arial"/>
      <family val="2"/>
    </font>
    <font>
      <sz val="7"/>
      <color indexed="22"/>
      <name val="Arial"/>
      <family val="0"/>
    </font>
    <font>
      <sz val="8"/>
      <color indexed="22"/>
      <name val="Arial"/>
      <family val="0"/>
    </font>
    <font>
      <b/>
      <sz val="8"/>
      <color indexed="22"/>
      <name val="Arial"/>
      <family val="0"/>
    </font>
    <font>
      <sz val="6"/>
      <color indexed="22"/>
      <name val="Arial"/>
      <family val="0"/>
    </font>
    <font>
      <sz val="7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b/>
      <sz val="12"/>
      <color indexed="12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dotted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dotted">
        <color indexed="10"/>
      </bottom>
    </border>
    <border>
      <left>
        <color indexed="63"/>
      </left>
      <right style="thin"/>
      <top style="double"/>
      <bottom style="thick"/>
    </border>
    <border>
      <left style="medium">
        <color indexed="12"/>
      </left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ck"/>
      <bottom>
        <color indexed="63"/>
      </bottom>
    </border>
    <border>
      <left style="medium">
        <color indexed="12"/>
      </left>
      <right>
        <color indexed="63"/>
      </right>
      <top style="double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double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33" borderId="0" xfId="0" applyNumberFormat="1" applyFont="1" applyFill="1" applyAlignment="1">
      <alignment horizontal="center"/>
    </xf>
    <xf numFmtId="166" fontId="1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1" fillId="34" borderId="0" xfId="0" applyFont="1" applyFill="1" applyAlignment="1">
      <alignment horizontal="center"/>
    </xf>
    <xf numFmtId="3" fontId="1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166" fontId="1" fillId="33" borderId="17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10" fontId="1" fillId="33" borderId="17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3" fontId="1" fillId="34" borderId="17" xfId="0" applyNumberFormat="1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Border="1" applyAlignment="1">
      <alignment/>
    </xf>
    <xf numFmtId="0" fontId="10" fillId="34" borderId="25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3" fontId="10" fillId="34" borderId="20" xfId="0" applyNumberFormat="1" applyFont="1" applyFill="1" applyBorder="1" applyAlignment="1">
      <alignment horizontal="center"/>
    </xf>
    <xf numFmtId="169" fontId="10" fillId="34" borderId="0" xfId="0" applyNumberFormat="1" applyFont="1" applyFill="1" applyAlignment="1">
      <alignment horizontal="center"/>
    </xf>
    <xf numFmtId="169" fontId="10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/>
    </xf>
    <xf numFmtId="3" fontId="6" fillId="34" borderId="0" xfId="0" applyNumberFormat="1" applyFont="1" applyFill="1" applyAlignment="1">
      <alignment horizontal="center"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165" fontId="1" fillId="34" borderId="29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10" fontId="1" fillId="0" borderId="30" xfId="0" applyNumberFormat="1" applyFont="1" applyBorder="1" applyAlignment="1">
      <alignment horizontal="center"/>
    </xf>
    <xf numFmtId="0" fontId="1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9" fontId="1" fillId="33" borderId="0" xfId="0" applyNumberFormat="1" applyFont="1" applyFill="1" applyAlignment="1">
      <alignment horizontal="center"/>
    </xf>
    <xf numFmtId="0" fontId="3" fillId="35" borderId="11" xfId="0" applyFont="1" applyFill="1" applyBorder="1" applyAlignment="1">
      <alignment horizontal="center"/>
    </xf>
    <xf numFmtId="3" fontId="1" fillId="35" borderId="0" xfId="0" applyNumberFormat="1" applyFont="1" applyFill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3" fontId="10" fillId="35" borderId="20" xfId="0" applyNumberFormat="1" applyFont="1" applyFill="1" applyBorder="1" applyAlignment="1">
      <alignment horizontal="center"/>
    </xf>
    <xf numFmtId="3" fontId="10" fillId="35" borderId="0" xfId="0" applyNumberFormat="1" applyFont="1" applyFill="1" applyAlignment="1">
      <alignment horizontal="center"/>
    </xf>
    <xf numFmtId="3" fontId="10" fillId="35" borderId="0" xfId="0" applyNumberFormat="1" applyFont="1" applyFill="1" applyBorder="1" applyAlignment="1">
      <alignment horizontal="center"/>
    </xf>
    <xf numFmtId="3" fontId="6" fillId="35" borderId="0" xfId="0" applyNumberFormat="1" applyFont="1" applyFill="1" applyAlignment="1">
      <alignment horizontal="center"/>
    </xf>
    <xf numFmtId="3" fontId="12" fillId="34" borderId="36" xfId="0" applyNumberFormat="1" applyFont="1" applyFill="1" applyBorder="1" applyAlignment="1">
      <alignment horizontal="center"/>
    </xf>
    <xf numFmtId="3" fontId="12" fillId="34" borderId="14" xfId="0" applyNumberFormat="1" applyFont="1" applyFill="1" applyBorder="1" applyAlignment="1">
      <alignment horizontal="center"/>
    </xf>
    <xf numFmtId="3" fontId="13" fillId="34" borderId="14" xfId="0" applyNumberFormat="1" applyFont="1" applyFill="1" applyBorder="1" applyAlignment="1">
      <alignment horizontal="center"/>
    </xf>
    <xf numFmtId="3" fontId="2" fillId="34" borderId="14" xfId="0" applyNumberFormat="1" applyFont="1" applyFill="1" applyBorder="1" applyAlignment="1">
      <alignment horizontal="center"/>
    </xf>
    <xf numFmtId="0" fontId="1" fillId="34" borderId="37" xfId="0" applyFont="1" applyFill="1" applyBorder="1" applyAlignment="1">
      <alignment/>
    </xf>
    <xf numFmtId="3" fontId="1" fillId="34" borderId="38" xfId="0" applyNumberFormat="1" applyFont="1" applyFill="1" applyBorder="1" applyAlignment="1">
      <alignment horizontal="center"/>
    </xf>
    <xf numFmtId="0" fontId="1" fillId="34" borderId="39" xfId="0" applyFont="1" applyFill="1" applyBorder="1" applyAlignment="1">
      <alignment/>
    </xf>
    <xf numFmtId="3" fontId="1" fillId="35" borderId="38" xfId="0" applyNumberFormat="1" applyFont="1" applyFill="1" applyBorder="1" applyAlignment="1">
      <alignment horizontal="center"/>
    </xf>
    <xf numFmtId="3" fontId="2" fillId="34" borderId="40" xfId="0" applyNumberFormat="1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 horizontal="center"/>
    </xf>
    <xf numFmtId="3" fontId="1" fillId="34" borderId="42" xfId="0" applyNumberFormat="1" applyFont="1" applyFill="1" applyBorder="1" applyAlignment="1">
      <alignment/>
    </xf>
    <xf numFmtId="3" fontId="1" fillId="34" borderId="41" xfId="0" applyNumberFormat="1" applyFont="1" applyFill="1" applyBorder="1" applyAlignment="1">
      <alignment horizontal="center"/>
    </xf>
    <xf numFmtId="3" fontId="1" fillId="35" borderId="41" xfId="0" applyNumberFormat="1" applyFont="1" applyFill="1" applyBorder="1" applyAlignment="1">
      <alignment horizontal="center"/>
    </xf>
    <xf numFmtId="3" fontId="1" fillId="34" borderId="43" xfId="0" applyNumberFormat="1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3" fontId="8" fillId="34" borderId="23" xfId="0" applyNumberFormat="1" applyFont="1" applyFill="1" applyBorder="1" applyAlignment="1">
      <alignment horizontal="center"/>
    </xf>
    <xf numFmtId="3" fontId="8" fillId="35" borderId="23" xfId="0" applyNumberFormat="1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3" fontId="1" fillId="34" borderId="46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8" fillId="35" borderId="0" xfId="0" applyNumberFormat="1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39" xfId="0" applyFont="1" applyFill="1" applyBorder="1" applyAlignment="1">
      <alignment/>
    </xf>
    <xf numFmtId="3" fontId="6" fillId="34" borderId="38" xfId="0" applyNumberFormat="1" applyFont="1" applyFill="1" applyBorder="1" applyAlignment="1">
      <alignment horizontal="center"/>
    </xf>
    <xf numFmtId="3" fontId="6" fillId="35" borderId="38" xfId="0" applyNumberFormat="1" applyFont="1" applyFill="1" applyBorder="1" applyAlignment="1">
      <alignment horizontal="center"/>
    </xf>
    <xf numFmtId="3" fontId="13" fillId="34" borderId="40" xfId="0" applyNumberFormat="1" applyFont="1" applyFill="1" applyBorder="1" applyAlignment="1">
      <alignment horizontal="center"/>
    </xf>
    <xf numFmtId="165" fontId="6" fillId="34" borderId="29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66" fontId="10" fillId="34" borderId="0" xfId="0" applyNumberFormat="1" applyFont="1" applyFill="1" applyAlignment="1">
      <alignment horizontal="center"/>
    </xf>
    <xf numFmtId="170" fontId="10" fillId="0" borderId="47" xfId="0" applyNumberFormat="1" applyFont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64" fontId="8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65" fontId="1" fillId="34" borderId="0" xfId="0" applyNumberFormat="1" applyFont="1" applyFill="1" applyBorder="1" applyAlignment="1">
      <alignment horizontal="center"/>
    </xf>
    <xf numFmtId="165" fontId="1" fillId="34" borderId="17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3" fontId="1" fillId="34" borderId="0" xfId="0" applyNumberFormat="1" applyFont="1" applyFill="1" applyAlignment="1">
      <alignment/>
    </xf>
    <xf numFmtId="3" fontId="5" fillId="34" borderId="38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3" fontId="1" fillId="34" borderId="45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3" fontId="15" fillId="34" borderId="0" xfId="0" applyNumberFormat="1" applyFont="1" applyFill="1" applyAlignment="1">
      <alignment horizontal="center"/>
    </xf>
    <xf numFmtId="3" fontId="15" fillId="34" borderId="0" xfId="0" applyNumberFormat="1" applyFont="1" applyFill="1" applyBorder="1" applyAlignment="1">
      <alignment horizontal="center"/>
    </xf>
    <xf numFmtId="3" fontId="15" fillId="35" borderId="0" xfId="0" applyNumberFormat="1" applyFont="1" applyFill="1" applyAlignment="1">
      <alignment horizontal="center"/>
    </xf>
    <xf numFmtId="3" fontId="15" fillId="35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169" fontId="15" fillId="34" borderId="0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3" fontId="15" fillId="34" borderId="38" xfId="0" applyNumberFormat="1" applyFont="1" applyFill="1" applyBorder="1" applyAlignment="1">
      <alignment horizontal="center"/>
    </xf>
    <xf numFmtId="3" fontId="17" fillId="34" borderId="38" xfId="0" applyNumberFormat="1" applyFont="1" applyFill="1" applyBorder="1" applyAlignment="1">
      <alignment horizontal="center"/>
    </xf>
    <xf numFmtId="0" fontId="15" fillId="34" borderId="39" xfId="0" applyFont="1" applyFill="1" applyBorder="1" applyAlignment="1">
      <alignment/>
    </xf>
    <xf numFmtId="3" fontId="15" fillId="35" borderId="38" xfId="0" applyNumberFormat="1" applyFont="1" applyFill="1" applyBorder="1" applyAlignment="1">
      <alignment horizontal="center"/>
    </xf>
    <xf numFmtId="3" fontId="16" fillId="34" borderId="40" xfId="0" applyNumberFormat="1" applyFont="1" applyFill="1" applyBorder="1" applyAlignment="1">
      <alignment horizontal="center"/>
    </xf>
    <xf numFmtId="3" fontId="14" fillId="34" borderId="41" xfId="0" applyNumberFormat="1" applyFont="1" applyFill="1" applyBorder="1" applyAlignment="1">
      <alignment horizontal="center"/>
    </xf>
    <xf numFmtId="3" fontId="15" fillId="34" borderId="42" xfId="0" applyNumberFormat="1" applyFont="1" applyFill="1" applyBorder="1" applyAlignment="1">
      <alignment/>
    </xf>
    <xf numFmtId="3" fontId="15" fillId="34" borderId="41" xfId="0" applyNumberFormat="1" applyFont="1" applyFill="1" applyBorder="1" applyAlignment="1">
      <alignment horizontal="center"/>
    </xf>
    <xf numFmtId="3" fontId="15" fillId="35" borderId="41" xfId="0" applyNumberFormat="1" applyFont="1" applyFill="1" applyBorder="1" applyAlignment="1">
      <alignment horizontal="center"/>
    </xf>
    <xf numFmtId="3" fontId="15" fillId="34" borderId="43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65" fontId="6" fillId="33" borderId="29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0" fontId="4" fillId="33" borderId="2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23" xfId="0" applyFont="1" applyFill="1" applyBorder="1" applyAlignment="1">
      <alignment horizontal="center"/>
    </xf>
    <xf numFmtId="164" fontId="8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65" fontId="1" fillId="33" borderId="29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10" fontId="1" fillId="33" borderId="3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65" fontId="1" fillId="33" borderId="17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170" fontId="10" fillId="33" borderId="47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66" fontId="15" fillId="34" borderId="0" xfId="0" applyNumberFormat="1" applyFont="1" applyFill="1" applyAlignment="1">
      <alignment horizontal="center"/>
    </xf>
    <xf numFmtId="0" fontId="15" fillId="34" borderId="12" xfId="0" applyFont="1" applyFill="1" applyBorder="1" applyAlignment="1">
      <alignment/>
    </xf>
    <xf numFmtId="0" fontId="16" fillId="34" borderId="33" xfId="0" applyFont="1" applyFill="1" applyBorder="1" applyAlignment="1">
      <alignment/>
    </xf>
    <xf numFmtId="0" fontId="15" fillId="34" borderId="34" xfId="0" applyFont="1" applyFill="1" applyBorder="1" applyAlignment="1">
      <alignment/>
    </xf>
    <xf numFmtId="0" fontId="15" fillId="34" borderId="34" xfId="0" applyFont="1" applyFill="1" applyBorder="1" applyAlignment="1">
      <alignment horizontal="center"/>
    </xf>
    <xf numFmtId="0" fontId="15" fillId="34" borderId="35" xfId="0" applyFont="1" applyFill="1" applyBorder="1" applyAlignment="1">
      <alignment horizontal="center"/>
    </xf>
    <xf numFmtId="3" fontId="15" fillId="34" borderId="10" xfId="0" applyNumberFormat="1" applyFont="1" applyFill="1" applyBorder="1" applyAlignment="1">
      <alignment/>
    </xf>
    <xf numFmtId="0" fontId="15" fillId="34" borderId="22" xfId="0" applyFont="1" applyFill="1" applyBorder="1" applyAlignment="1">
      <alignment horizontal="center"/>
    </xf>
    <xf numFmtId="0" fontId="15" fillId="34" borderId="11" xfId="0" applyFont="1" applyFill="1" applyBorder="1" applyAlignment="1">
      <alignment/>
    </xf>
    <xf numFmtId="0" fontId="15" fillId="34" borderId="0" xfId="0" applyFont="1" applyFill="1" applyAlignment="1">
      <alignment/>
    </xf>
    <xf numFmtId="0" fontId="15" fillId="34" borderId="31" xfId="0" applyFont="1" applyFill="1" applyBorder="1" applyAlignment="1">
      <alignment/>
    </xf>
    <xf numFmtId="165" fontId="15" fillId="34" borderId="29" xfId="0" applyNumberFormat="1" applyFont="1" applyFill="1" applyBorder="1" applyAlignment="1">
      <alignment horizontal="center"/>
    </xf>
    <xf numFmtId="3" fontId="15" fillId="34" borderId="0" xfId="0" applyNumberFormat="1" applyFont="1" applyFill="1" applyAlignment="1">
      <alignment/>
    </xf>
    <xf numFmtId="0" fontId="14" fillId="34" borderId="23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15" fillId="34" borderId="29" xfId="0" applyFont="1" applyFill="1" applyBorder="1" applyAlignment="1">
      <alignment/>
    </xf>
    <xf numFmtId="0" fontId="14" fillId="34" borderId="32" xfId="0" applyFont="1" applyFill="1" applyBorder="1" applyAlignment="1">
      <alignment/>
    </xf>
    <xf numFmtId="0" fontId="15" fillId="34" borderId="11" xfId="0" applyFont="1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15" fillId="34" borderId="27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165" fontId="15" fillId="34" borderId="0" xfId="0" applyNumberFormat="1" applyFont="1" applyFill="1" applyBorder="1" applyAlignment="1">
      <alignment horizontal="center"/>
    </xf>
    <xf numFmtId="0" fontId="15" fillId="34" borderId="15" xfId="0" applyFont="1" applyFill="1" applyBorder="1" applyAlignment="1">
      <alignment/>
    </xf>
    <xf numFmtId="0" fontId="15" fillId="34" borderId="20" xfId="0" applyFont="1" applyFill="1" applyBorder="1" applyAlignment="1">
      <alignment horizontal="center"/>
    </xf>
    <xf numFmtId="0" fontId="15" fillId="34" borderId="18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165" fontId="15" fillId="34" borderId="17" xfId="0" applyNumberFormat="1" applyFont="1" applyFill="1" applyBorder="1" applyAlignment="1">
      <alignment horizontal="center"/>
    </xf>
    <xf numFmtId="0" fontId="15" fillId="34" borderId="16" xfId="0" applyFont="1" applyFill="1" applyBorder="1" applyAlignment="1">
      <alignment/>
    </xf>
    <xf numFmtId="3" fontId="15" fillId="34" borderId="17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4" fillId="34" borderId="49" xfId="0" applyFont="1" applyFill="1" applyBorder="1" applyAlignment="1">
      <alignment horizontal="center"/>
    </xf>
    <xf numFmtId="0" fontId="14" fillId="34" borderId="49" xfId="0" applyFont="1" applyFill="1" applyBorder="1" applyAlignment="1">
      <alignment horizontal="center"/>
    </xf>
    <xf numFmtId="2" fontId="15" fillId="34" borderId="0" xfId="0" applyNumberFormat="1" applyFont="1" applyFill="1" applyBorder="1" applyAlignment="1">
      <alignment horizontal="center"/>
    </xf>
    <xf numFmtId="10" fontId="15" fillId="34" borderId="0" xfId="0" applyNumberFormat="1" applyFont="1" applyFill="1" applyAlignment="1">
      <alignment horizontal="center"/>
    </xf>
    <xf numFmtId="10" fontId="15" fillId="34" borderId="30" xfId="0" applyNumberFormat="1" applyFont="1" applyFill="1" applyBorder="1" applyAlignment="1">
      <alignment horizontal="center"/>
    </xf>
    <xf numFmtId="9" fontId="15" fillId="34" borderId="0" xfId="0" applyNumberFormat="1" applyFont="1" applyFill="1" applyAlignment="1">
      <alignment horizontal="center"/>
    </xf>
    <xf numFmtId="166" fontId="15" fillId="34" borderId="17" xfId="0" applyNumberFormat="1" applyFont="1" applyFill="1" applyBorder="1" applyAlignment="1">
      <alignment horizontal="center"/>
    </xf>
    <xf numFmtId="170" fontId="15" fillId="34" borderId="47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3" fontId="1" fillId="34" borderId="14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right"/>
    </xf>
    <xf numFmtId="2" fontId="1" fillId="34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172" fontId="1" fillId="33" borderId="23" xfId="0" applyNumberFormat="1" applyFont="1" applyFill="1" applyBorder="1" applyAlignment="1">
      <alignment horizontal="center"/>
    </xf>
    <xf numFmtId="172" fontId="1" fillId="34" borderId="23" xfId="0" applyNumberFormat="1" applyFont="1" applyFill="1" applyBorder="1" applyAlignment="1">
      <alignment horizontal="center"/>
    </xf>
    <xf numFmtId="172" fontId="1" fillId="35" borderId="23" xfId="0" applyNumberFormat="1" applyFont="1" applyFill="1" applyBorder="1" applyAlignment="1">
      <alignment horizontal="center"/>
    </xf>
    <xf numFmtId="0" fontId="15" fillId="34" borderId="23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172" fontId="15" fillId="34" borderId="23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1" fillId="34" borderId="21" xfId="0" applyNumberFormat="1" applyFont="1" applyFill="1" applyBorder="1" applyAlignment="1">
      <alignment horizontal="center"/>
    </xf>
    <xf numFmtId="3" fontId="4" fillId="34" borderId="21" xfId="0" applyNumberFormat="1" applyFont="1" applyFill="1" applyBorder="1" applyAlignment="1">
      <alignment horizontal="center"/>
    </xf>
    <xf numFmtId="3" fontId="4" fillId="34" borderId="0" xfId="0" applyNumberFormat="1" applyFont="1" applyFill="1" applyAlignment="1">
      <alignment horizontal="center"/>
    </xf>
    <xf numFmtId="0" fontId="2" fillId="34" borderId="11" xfId="0" applyFont="1" applyFill="1" applyBorder="1" applyAlignment="1">
      <alignment horizontal="center"/>
    </xf>
    <xf numFmtId="3" fontId="15" fillId="33" borderId="10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center"/>
    </xf>
    <xf numFmtId="3" fontId="14" fillId="33" borderId="0" xfId="0" applyNumberFormat="1" applyFont="1" applyFill="1" applyAlignment="1">
      <alignment/>
    </xf>
    <xf numFmtId="9" fontId="15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0" fontId="15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/>
    </xf>
    <xf numFmtId="172" fontId="15" fillId="33" borderId="23" xfId="0" applyNumberFormat="1" applyFont="1" applyFill="1" applyBorder="1" applyAlignment="1">
      <alignment horizontal="center"/>
    </xf>
    <xf numFmtId="3" fontId="9" fillId="34" borderId="0" xfId="0" applyNumberFormat="1" applyFont="1" applyFill="1" applyAlignment="1">
      <alignment/>
    </xf>
    <xf numFmtId="3" fontId="9" fillId="34" borderId="10" xfId="0" applyNumberFormat="1" applyFont="1" applyFill="1" applyBorder="1" applyAlignment="1">
      <alignment horizontal="center"/>
    </xf>
    <xf numFmtId="3" fontId="18" fillId="34" borderId="0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/>
    </xf>
    <xf numFmtId="9" fontId="9" fillId="33" borderId="0" xfId="0" applyNumberFormat="1" applyFont="1" applyFill="1" applyAlignment="1">
      <alignment horizontal="center"/>
    </xf>
    <xf numFmtId="3" fontId="9" fillId="34" borderId="21" xfId="0" applyNumberFormat="1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18" fillId="34" borderId="0" xfId="0" applyFont="1" applyFill="1" applyBorder="1" applyAlignment="1">
      <alignment/>
    </xf>
    <xf numFmtId="3" fontId="9" fillId="34" borderId="0" xfId="0" applyNumberFormat="1" applyFont="1" applyFill="1" applyAlignment="1">
      <alignment horizontal="center"/>
    </xf>
    <xf numFmtId="3" fontId="18" fillId="34" borderId="0" xfId="0" applyNumberFormat="1" applyFont="1" applyFill="1" applyAlignment="1">
      <alignment horizontal="center"/>
    </xf>
    <xf numFmtId="3" fontId="9" fillId="35" borderId="0" xfId="0" applyNumberFormat="1" applyFont="1" applyFill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3" fontId="18" fillId="34" borderId="21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2" fillId="34" borderId="0" xfId="0" applyNumberFormat="1" applyFont="1" applyFill="1" applyAlignment="1">
      <alignment horizontal="center"/>
    </xf>
    <xf numFmtId="3" fontId="2" fillId="36" borderId="0" xfId="0" applyNumberFormat="1" applyFont="1" applyFill="1" applyAlignment="1">
      <alignment horizontal="center"/>
    </xf>
    <xf numFmtId="3" fontId="3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9" fontId="14" fillId="34" borderId="0" xfId="0" applyNumberFormat="1" applyFont="1" applyFill="1" applyAlignment="1">
      <alignment horizontal="center"/>
    </xf>
    <xf numFmtId="9" fontId="14" fillId="34" borderId="1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3" fontId="3" fillId="35" borderId="0" xfId="0" applyNumberFormat="1" applyFont="1" applyFill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/>
    </xf>
    <xf numFmtId="9" fontId="9" fillId="33" borderId="23" xfId="0" applyNumberFormat="1" applyFont="1" applyFill="1" applyBorder="1" applyAlignment="1">
      <alignment horizontal="center"/>
    </xf>
    <xf numFmtId="3" fontId="16" fillId="34" borderId="0" xfId="0" applyNumberFormat="1" applyFont="1" applyFill="1" applyAlignment="1">
      <alignment horizontal="center"/>
    </xf>
    <xf numFmtId="9" fontId="15" fillId="34" borderId="23" xfId="0" applyNumberFormat="1" applyFont="1" applyFill="1" applyBorder="1" applyAlignment="1">
      <alignment horizontal="center"/>
    </xf>
    <xf numFmtId="3" fontId="15" fillId="34" borderId="0" xfId="0" applyNumberFormat="1" applyFont="1" applyFill="1" applyAlignment="1">
      <alignment/>
    </xf>
    <xf numFmtId="0" fontId="15" fillId="34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User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Net Asset Progression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"/>
          <c:w val="0.92925"/>
          <c:h val="0.8425"/>
        </c:manualLayout>
      </c:layout>
      <c:lineChart>
        <c:grouping val="standard"/>
        <c:varyColors val="0"/>
        <c:ser>
          <c:idx val="1"/>
          <c:order val="0"/>
          <c:tx>
            <c:strRef>
              <c:f>main!$C$14</c:f>
              <c:strCache>
                <c:ptCount val="1"/>
                <c:pt idx="0">
                  <c:v>Users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main!$C$15:$C$75</c:f>
              <c:numCache>
                <c:ptCount val="61"/>
                <c:pt idx="1">
                  <c:v>5000000</c:v>
                </c:pt>
                <c:pt idx="2">
                  <c:v>5150000</c:v>
                </c:pt>
                <c:pt idx="3">
                  <c:v>5304500</c:v>
                </c:pt>
                <c:pt idx="4">
                  <c:v>5463635</c:v>
                </c:pt>
                <c:pt idx="5">
                  <c:v>5627544.05</c:v>
                </c:pt>
                <c:pt idx="6">
                  <c:v>5796370.371499999</c:v>
                </c:pt>
                <c:pt idx="7">
                  <c:v>5970261.482644999</c:v>
                </c:pt>
                <c:pt idx="8">
                  <c:v>6149369.32712435</c:v>
                </c:pt>
                <c:pt idx="9">
                  <c:v>6333850.406938081</c:v>
                </c:pt>
                <c:pt idx="10">
                  <c:v>6523865.919146223</c:v>
                </c:pt>
                <c:pt idx="11">
                  <c:v>6719581.89672061</c:v>
                </c:pt>
                <c:pt idx="12">
                  <c:v>6921169.353622228</c:v>
                </c:pt>
                <c:pt idx="13">
                  <c:v>6990381.04715845</c:v>
                </c:pt>
                <c:pt idx="14">
                  <c:v>7060284.857630034</c:v>
                </c:pt>
                <c:pt idx="15">
                  <c:v>7130887.706206335</c:v>
                </c:pt>
                <c:pt idx="16">
                  <c:v>7202196.583268398</c:v>
                </c:pt>
                <c:pt idx="17">
                  <c:v>7274218.549101083</c:v>
                </c:pt>
                <c:pt idx="18">
                  <c:v>7346960.734592093</c:v>
                </c:pt>
                <c:pt idx="19">
                  <c:v>7420430.341938014</c:v>
                </c:pt>
                <c:pt idx="20">
                  <c:v>7494634.645357395</c:v>
                </c:pt>
                <c:pt idx="21">
                  <c:v>7569580.991810968</c:v>
                </c:pt>
                <c:pt idx="22">
                  <c:v>7645276.8017290775</c:v>
                </c:pt>
                <c:pt idx="23">
                  <c:v>7721729.569746369</c:v>
                </c:pt>
                <c:pt idx="24">
                  <c:v>7798946.865443832</c:v>
                </c:pt>
                <c:pt idx="25">
                  <c:v>7798946.865443832</c:v>
                </c:pt>
                <c:pt idx="26">
                  <c:v>7798946.865443832</c:v>
                </c:pt>
                <c:pt idx="27">
                  <c:v>7798946.865443832</c:v>
                </c:pt>
                <c:pt idx="28">
                  <c:v>7798946.865443832</c:v>
                </c:pt>
                <c:pt idx="29">
                  <c:v>7798946.865443832</c:v>
                </c:pt>
                <c:pt idx="30">
                  <c:v>7798946.865443832</c:v>
                </c:pt>
                <c:pt idx="31">
                  <c:v>7798946.865443832</c:v>
                </c:pt>
                <c:pt idx="32">
                  <c:v>7798946.865443832</c:v>
                </c:pt>
                <c:pt idx="33">
                  <c:v>7798946.865443832</c:v>
                </c:pt>
                <c:pt idx="34">
                  <c:v>7798946.865443832</c:v>
                </c:pt>
                <c:pt idx="35">
                  <c:v>7798946.865443832</c:v>
                </c:pt>
                <c:pt idx="36">
                  <c:v>7798946.865443832</c:v>
                </c:pt>
                <c:pt idx="37">
                  <c:v>7798946.865443832</c:v>
                </c:pt>
                <c:pt idx="38">
                  <c:v>7798946.865443832</c:v>
                </c:pt>
                <c:pt idx="39">
                  <c:v>7798946.865443832</c:v>
                </c:pt>
                <c:pt idx="40">
                  <c:v>7798946.865443832</c:v>
                </c:pt>
                <c:pt idx="41">
                  <c:v>7798946.865443832</c:v>
                </c:pt>
                <c:pt idx="42">
                  <c:v>7798946.865443832</c:v>
                </c:pt>
                <c:pt idx="43">
                  <c:v>7798946.865443832</c:v>
                </c:pt>
                <c:pt idx="44">
                  <c:v>7798946.865443832</c:v>
                </c:pt>
                <c:pt idx="45">
                  <c:v>7798946.865443832</c:v>
                </c:pt>
                <c:pt idx="46">
                  <c:v>7798946.865443832</c:v>
                </c:pt>
                <c:pt idx="47">
                  <c:v>7798946.865443832</c:v>
                </c:pt>
                <c:pt idx="48">
                  <c:v>7798946.865443832</c:v>
                </c:pt>
                <c:pt idx="49">
                  <c:v>7720957.396789394</c:v>
                </c:pt>
                <c:pt idx="50">
                  <c:v>7643747.822821501</c:v>
                </c:pt>
                <c:pt idx="51">
                  <c:v>7567310.344593286</c:v>
                </c:pt>
                <c:pt idx="52">
                  <c:v>7491637.241147352</c:v>
                </c:pt>
                <c:pt idx="53">
                  <c:v>7416720.868735879</c:v>
                </c:pt>
                <c:pt idx="54">
                  <c:v>7342553.66004852</c:v>
                </c:pt>
                <c:pt idx="55">
                  <c:v>7269128.123448035</c:v>
                </c:pt>
                <c:pt idx="56">
                  <c:v>7196436.842213554</c:v>
                </c:pt>
                <c:pt idx="57">
                  <c:v>7124472.473791419</c:v>
                </c:pt>
                <c:pt idx="58">
                  <c:v>7053227.749053504</c:v>
                </c:pt>
                <c:pt idx="59">
                  <c:v>6982695.4715629695</c:v>
                </c:pt>
                <c:pt idx="60">
                  <c:v>6912868.516847339</c:v>
                </c:pt>
              </c:numCache>
            </c:numRef>
          </c:val>
          <c:smooth val="0"/>
        </c:ser>
        <c:marker val="1"/>
        <c:axId val="28167497"/>
        <c:axId val="52180882"/>
      </c:lineChart>
      <c:lineChart>
        <c:grouping val="standard"/>
        <c:varyColors val="0"/>
        <c:ser>
          <c:idx val="0"/>
          <c:order val="1"/>
          <c:tx>
            <c:strRef>
              <c:f>main!$R$14</c:f>
              <c:strCache>
                <c:ptCount val="1"/>
                <c:pt idx="0">
                  <c:v>Net assets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main!$R$15:$R$75</c:f>
              <c:numCache>
                <c:ptCount val="61"/>
                <c:pt idx="1">
                  <c:v>628645.8333333334</c:v>
                </c:pt>
                <c:pt idx="2">
                  <c:v>1279818.1423611112</c:v>
                </c:pt>
                <c:pt idx="3">
                  <c:v>1937519.9520150644</c:v>
                </c:pt>
                <c:pt idx="4">
                  <c:v>2635760.427255986</c:v>
                </c:pt>
                <c:pt idx="5">
                  <c:v>3358682.1202014373</c:v>
                </c:pt>
                <c:pt idx="6">
                  <c:v>4069661.4798892946</c:v>
                </c:pt>
                <c:pt idx="7">
                  <c:v>4844037.1728503695</c:v>
                </c:pt>
                <c:pt idx="8">
                  <c:v>5645449.137383568</c:v>
                </c:pt>
                <c:pt idx="9">
                  <c:v>6414586.785765499</c:v>
                </c:pt>
                <c:pt idx="10">
                  <c:v>7272245.434141787</c:v>
                </c:pt>
                <c:pt idx="11">
                  <c:v>8159514.298064049</c:v>
                </c:pt>
                <c:pt idx="12">
                  <c:v>8919317.163529124</c:v>
                </c:pt>
                <c:pt idx="13">
                  <c:v>9582661.78248553</c:v>
                </c:pt>
                <c:pt idx="14">
                  <c:v>10526244.37446247</c:v>
                </c:pt>
                <c:pt idx="15">
                  <c:v>11375476.498210773</c:v>
                </c:pt>
                <c:pt idx="16">
                  <c:v>12347359.619034186</c:v>
                </c:pt>
                <c:pt idx="17">
                  <c:v>13333967.319808241</c:v>
                </c:pt>
                <c:pt idx="18">
                  <c:v>14199463.808252113</c:v>
                </c:pt>
                <c:pt idx="19">
                  <c:v>15215258.537000166</c:v>
                </c:pt>
                <c:pt idx="20">
                  <c:v>16246308.380231248</c:v>
                </c:pt>
                <c:pt idx="21">
                  <c:v>17128165.436539445</c:v>
                </c:pt>
                <c:pt idx="22">
                  <c:v>18189314.016136654</c:v>
                </c:pt>
                <c:pt idx="23">
                  <c:v>19266264.97192702</c:v>
                </c:pt>
                <c:pt idx="24">
                  <c:v>19621164.827286493</c:v>
                </c:pt>
                <c:pt idx="25">
                  <c:v>20127541.7675636</c:v>
                </c:pt>
                <c:pt idx="26">
                  <c:v>21225507.518144254</c:v>
                </c:pt>
                <c:pt idx="27">
                  <c:v>22115767.708620314</c:v>
                </c:pt>
                <c:pt idx="28">
                  <c:v>23225331.44385713</c:v>
                </c:pt>
                <c:pt idx="29">
                  <c:v>24341367.63421616</c:v>
                </c:pt>
                <c:pt idx="30">
                  <c:v>25220056.32245781</c:v>
                </c:pt>
                <c:pt idx="31">
                  <c:v>26347728.407942012</c:v>
                </c:pt>
                <c:pt idx="32">
                  <c:v>27481978.580591537</c:v>
                </c:pt>
                <c:pt idx="33">
                  <c:v>28348315.66688643</c:v>
                </c:pt>
                <c:pt idx="34">
                  <c:v>29494235.9318798</c:v>
                </c:pt>
                <c:pt idx="35">
                  <c:v>30646840.731752295</c:v>
                </c:pt>
                <c:pt idx="36">
                  <c:v>30349944.51428908</c:v>
                </c:pt>
                <c:pt idx="37">
                  <c:v>30597042.61213029</c:v>
                </c:pt>
                <c:pt idx="38">
                  <c:v>31756080.450970918</c:v>
                </c:pt>
                <c:pt idx="39">
                  <c:v>32604551.97987833</c:v>
                </c:pt>
                <c:pt idx="40">
                  <c:v>33775300.290030815</c:v>
                </c:pt>
                <c:pt idx="41">
                  <c:v>34952877.96532586</c:v>
                </c:pt>
                <c:pt idx="42">
                  <c:v>35789833.00559209</c:v>
                </c:pt>
                <c:pt idx="43">
                  <c:v>36979162.12172791</c:v>
                </c:pt>
                <c:pt idx="44">
                  <c:v>38175428.99104119</c:v>
                </c:pt>
                <c:pt idx="45">
                  <c:v>38999710.17001025</c:v>
                </c:pt>
                <c:pt idx="46">
                  <c:v>40207763.56960517</c:v>
                </c:pt>
                <c:pt idx="47">
                  <c:v>41422863.9473644</c:v>
                </c:pt>
                <c:pt idx="48">
                  <c:v>40473849.67524605</c:v>
                </c:pt>
                <c:pt idx="49">
                  <c:v>40466481.18079477</c:v>
                </c:pt>
                <c:pt idx="50">
                  <c:v>41663577.6983229</c:v>
                </c:pt>
                <c:pt idx="51">
                  <c:v>42443801.919981815</c:v>
                </c:pt>
                <c:pt idx="52">
                  <c:v>43633308.071813464</c:v>
                </c:pt>
                <c:pt idx="53">
                  <c:v>44820333.83645781</c:v>
                </c:pt>
                <c:pt idx="54">
                  <c:v>45561469.334266424</c:v>
                </c:pt>
                <c:pt idx="55">
                  <c:v>46741185.99340399</c:v>
                </c:pt>
                <c:pt idx="56">
                  <c:v>47918644.91883966</c:v>
                </c:pt>
                <c:pt idx="57">
                  <c:v>48620347.24343018</c:v>
                </c:pt>
                <c:pt idx="58">
                  <c:v>49790762.38288223</c:v>
                </c:pt>
                <c:pt idx="59">
                  <c:v>50959136.9795091</c:v>
                </c:pt>
                <c:pt idx="60">
                  <c:v>49288075.345537834</c:v>
                </c:pt>
              </c:numCache>
            </c:numRef>
          </c:val>
          <c:smooth val="0"/>
        </c:ser>
        <c:marker val="1"/>
        <c:axId val="66974755"/>
        <c:axId val="65901884"/>
      </c:lineChart>
      <c:catAx>
        <c:axId val="28167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80882"/>
        <c:crosses val="autoZero"/>
        <c:auto val="0"/>
        <c:lblOffset val="100"/>
        <c:tickLblSkip val="29"/>
        <c:tickMarkSkip val="29"/>
        <c:noMultiLvlLbl val="0"/>
      </c:catAx>
      <c:valAx>
        <c:axId val="5218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Users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67497"/>
        <c:crossesAt val="1"/>
        <c:crossBetween val="between"/>
        <c:dispUnits/>
      </c:valAx>
      <c:catAx>
        <c:axId val="66974755"/>
        <c:scaling>
          <c:orientation val="minMax"/>
        </c:scaling>
        <c:axPos val="b"/>
        <c:delete val="1"/>
        <c:majorTickMark val="out"/>
        <c:minorTickMark val="none"/>
        <c:tickLblPos val="none"/>
        <c:crossAx val="65901884"/>
        <c:crosses val="autoZero"/>
        <c:auto val="0"/>
        <c:lblOffset val="100"/>
        <c:tickLblSkip val="1"/>
        <c:noMultiLvlLbl val="0"/>
      </c:catAx>
      <c:valAx>
        <c:axId val="6590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Net Assets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74755"/>
        <c:crosses val="max"/>
        <c:crossBetween val="between"/>
        <c:dispUnits/>
      </c:valAx>
      <c:spPr>
        <a:gradFill rotWithShape="1">
          <a:gsLst>
            <a:gs pos="0">
              <a:srgbClr val="595959"/>
            </a:gs>
            <a:gs pos="50000">
              <a:srgbClr val="C0C0C0"/>
            </a:gs>
            <a:gs pos="100000">
              <a:srgbClr val="59595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1</xdr:row>
      <xdr:rowOff>76200</xdr:rowOff>
    </xdr:from>
    <xdr:to>
      <xdr:col>4</xdr:col>
      <xdr:colOff>180975</xdr:colOff>
      <xdr:row>3</xdr:row>
      <xdr:rowOff>66675</xdr:rowOff>
    </xdr:to>
    <xdr:sp>
      <xdr:nvSpPr>
        <xdr:cNvPr id="1" name="Oval 2"/>
        <xdr:cNvSpPr>
          <a:spLocks/>
        </xdr:cNvSpPr>
      </xdr:nvSpPr>
      <xdr:spPr>
        <a:xfrm>
          <a:off x="1419225" y="95250"/>
          <a:ext cx="1038225" cy="266700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85725</xdr:rowOff>
    </xdr:from>
    <xdr:to>
      <xdr:col>8</xdr:col>
      <xdr:colOff>285750</xdr:colOff>
      <xdr:row>4</xdr:row>
      <xdr:rowOff>0</xdr:rowOff>
    </xdr:to>
    <xdr:sp>
      <xdr:nvSpPr>
        <xdr:cNvPr id="2" name="Oval 3"/>
        <xdr:cNvSpPr>
          <a:spLocks/>
        </xdr:cNvSpPr>
      </xdr:nvSpPr>
      <xdr:spPr>
        <a:xfrm>
          <a:off x="4191000" y="104775"/>
          <a:ext cx="1038225" cy="323850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9</xdr:row>
      <xdr:rowOff>57150</xdr:rowOff>
    </xdr:from>
    <xdr:to>
      <xdr:col>5</xdr:col>
      <xdr:colOff>152400</xdr:colOff>
      <xdr:row>11</xdr:row>
      <xdr:rowOff>76200</xdr:rowOff>
    </xdr:to>
    <xdr:sp>
      <xdr:nvSpPr>
        <xdr:cNvPr id="3" name="Oval 4"/>
        <xdr:cNvSpPr>
          <a:spLocks/>
        </xdr:cNvSpPr>
      </xdr:nvSpPr>
      <xdr:spPr>
        <a:xfrm>
          <a:off x="2028825" y="1057275"/>
          <a:ext cx="1038225" cy="27622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133350</xdr:rowOff>
    </xdr:from>
    <xdr:to>
      <xdr:col>2</xdr:col>
      <xdr:colOff>1133475</xdr:colOff>
      <xdr:row>16</xdr:row>
      <xdr:rowOff>38100</xdr:rowOff>
    </xdr:to>
    <xdr:sp>
      <xdr:nvSpPr>
        <xdr:cNvPr id="4" name="Oval 6"/>
        <xdr:cNvSpPr>
          <a:spLocks/>
        </xdr:cNvSpPr>
      </xdr:nvSpPr>
      <xdr:spPr>
        <a:xfrm>
          <a:off x="485775" y="1638300"/>
          <a:ext cx="1038225" cy="2571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73</xdr:row>
      <xdr:rowOff>66675</xdr:rowOff>
    </xdr:from>
    <xdr:to>
      <xdr:col>2</xdr:col>
      <xdr:colOff>1133475</xdr:colOff>
      <xdr:row>75</xdr:row>
      <xdr:rowOff>47625</xdr:rowOff>
    </xdr:to>
    <xdr:sp>
      <xdr:nvSpPr>
        <xdr:cNvPr id="5" name="Oval 7"/>
        <xdr:cNvSpPr>
          <a:spLocks/>
        </xdr:cNvSpPr>
      </xdr:nvSpPr>
      <xdr:spPr>
        <a:xfrm>
          <a:off x="485775" y="9572625"/>
          <a:ext cx="1038225" cy="2571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1</xdr:row>
      <xdr:rowOff>9525</xdr:rowOff>
    </xdr:from>
    <xdr:to>
      <xdr:col>12</xdr:col>
      <xdr:colOff>114300</xdr:colOff>
      <xdr:row>5</xdr:row>
      <xdr:rowOff>66675</xdr:rowOff>
    </xdr:to>
    <xdr:sp>
      <xdr:nvSpPr>
        <xdr:cNvPr id="6" name="Oval 8"/>
        <xdr:cNvSpPr>
          <a:spLocks/>
        </xdr:cNvSpPr>
      </xdr:nvSpPr>
      <xdr:spPr>
        <a:xfrm>
          <a:off x="6629400" y="28575"/>
          <a:ext cx="838200" cy="6000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6</xdr:row>
      <xdr:rowOff>104775</xdr:rowOff>
    </xdr:from>
    <xdr:to>
      <xdr:col>12</xdr:col>
      <xdr:colOff>133350</xdr:colOff>
      <xdr:row>9</xdr:row>
      <xdr:rowOff>28575</xdr:rowOff>
    </xdr:to>
    <xdr:sp>
      <xdr:nvSpPr>
        <xdr:cNvPr id="7" name="Oval 9"/>
        <xdr:cNvSpPr>
          <a:spLocks/>
        </xdr:cNvSpPr>
      </xdr:nvSpPr>
      <xdr:spPr>
        <a:xfrm>
          <a:off x="6667500" y="800100"/>
          <a:ext cx="819150" cy="228600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9</xdr:row>
      <xdr:rowOff>57150</xdr:rowOff>
    </xdr:from>
    <xdr:to>
      <xdr:col>12</xdr:col>
      <xdr:colOff>123825</xdr:colOff>
      <xdr:row>11</xdr:row>
      <xdr:rowOff>19050</xdr:rowOff>
    </xdr:to>
    <xdr:sp>
      <xdr:nvSpPr>
        <xdr:cNvPr id="8" name="Oval 10"/>
        <xdr:cNvSpPr>
          <a:spLocks/>
        </xdr:cNvSpPr>
      </xdr:nvSpPr>
      <xdr:spPr>
        <a:xfrm>
          <a:off x="6638925" y="1057275"/>
          <a:ext cx="838200" cy="2190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4</xdr:row>
      <xdr:rowOff>66675</xdr:rowOff>
    </xdr:from>
    <xdr:to>
      <xdr:col>10</xdr:col>
      <xdr:colOff>438150</xdr:colOff>
      <xdr:row>6</xdr:row>
      <xdr:rowOff>114300</xdr:rowOff>
    </xdr:to>
    <xdr:sp>
      <xdr:nvSpPr>
        <xdr:cNvPr id="9" name="Curved Right Arrow 11"/>
        <xdr:cNvSpPr>
          <a:spLocks/>
        </xdr:cNvSpPr>
      </xdr:nvSpPr>
      <xdr:spPr>
        <a:xfrm>
          <a:off x="6515100" y="495300"/>
          <a:ext cx="104775" cy="314325"/>
        </a:xfrm>
        <a:prstGeom prst="curvedRightArrow">
          <a:avLst>
            <a:gd name="adj1" fmla="val 32499"/>
            <a:gd name="adj2" fmla="val 45625"/>
            <a:gd name="adj3" fmla="val 25000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4</xdr:row>
      <xdr:rowOff>28575</xdr:rowOff>
    </xdr:from>
    <xdr:to>
      <xdr:col>3</xdr:col>
      <xdr:colOff>219075</xdr:colOff>
      <xdr:row>12</xdr:row>
      <xdr:rowOff>76200</xdr:rowOff>
    </xdr:to>
    <xdr:sp>
      <xdr:nvSpPr>
        <xdr:cNvPr id="10" name="Straight Arrow Connector 18"/>
        <xdr:cNvSpPr>
          <a:spLocks/>
        </xdr:cNvSpPr>
      </xdr:nvSpPr>
      <xdr:spPr>
        <a:xfrm flipH="1">
          <a:off x="1181100" y="457200"/>
          <a:ext cx="676275" cy="990600"/>
        </a:xfrm>
        <a:prstGeom prst="straightConnector1">
          <a:avLst/>
        </a:prstGeom>
        <a:noFill/>
        <a:ln w="9525" cmpd="sng">
          <a:solidFill>
            <a:srgbClr val="C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1162050</xdr:colOff>
      <xdr:row>3</xdr:row>
      <xdr:rowOff>76200</xdr:rowOff>
    </xdr:from>
    <xdr:to>
      <xdr:col>3</xdr:col>
      <xdr:colOff>142875</xdr:colOff>
      <xdr:row>9</xdr:row>
      <xdr:rowOff>9525</xdr:rowOff>
    </xdr:to>
    <xdr:sp>
      <xdr:nvSpPr>
        <xdr:cNvPr id="11" name="Curved Left Arrow 20"/>
        <xdr:cNvSpPr>
          <a:spLocks/>
        </xdr:cNvSpPr>
      </xdr:nvSpPr>
      <xdr:spPr>
        <a:xfrm>
          <a:off x="1552575" y="371475"/>
          <a:ext cx="228600" cy="638175"/>
        </a:xfrm>
        <a:prstGeom prst="curvedLeftArrow">
          <a:avLst>
            <a:gd name="adj1" fmla="val 31250"/>
            <a:gd name="adj2" fmla="val 4531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10</xdr:row>
      <xdr:rowOff>19050</xdr:rowOff>
    </xdr:from>
    <xdr:to>
      <xdr:col>6</xdr:col>
      <xdr:colOff>152400</xdr:colOff>
      <xdr:row>12</xdr:row>
      <xdr:rowOff>114300</xdr:rowOff>
    </xdr:to>
    <xdr:sp>
      <xdr:nvSpPr>
        <xdr:cNvPr id="12" name="Straight Arrow Connector 34"/>
        <xdr:cNvSpPr>
          <a:spLocks/>
        </xdr:cNvSpPr>
      </xdr:nvSpPr>
      <xdr:spPr>
        <a:xfrm>
          <a:off x="3200400" y="1143000"/>
          <a:ext cx="933450" cy="3429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523875</xdr:colOff>
      <xdr:row>9</xdr:row>
      <xdr:rowOff>76200</xdr:rowOff>
    </xdr:from>
    <xdr:to>
      <xdr:col>21</xdr:col>
      <xdr:colOff>190500</xdr:colOff>
      <xdr:row>15</xdr:row>
      <xdr:rowOff>28575</xdr:rowOff>
    </xdr:to>
    <xdr:sp>
      <xdr:nvSpPr>
        <xdr:cNvPr id="13" name="Oval 35"/>
        <xdr:cNvSpPr>
          <a:spLocks/>
        </xdr:cNvSpPr>
      </xdr:nvSpPr>
      <xdr:spPr>
        <a:xfrm>
          <a:off x="12411075" y="1076325"/>
          <a:ext cx="2390775" cy="6762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16</xdr:row>
      <xdr:rowOff>76200</xdr:rowOff>
    </xdr:from>
    <xdr:to>
      <xdr:col>18</xdr:col>
      <xdr:colOff>381000</xdr:colOff>
      <xdr:row>24</xdr:row>
      <xdr:rowOff>47625</xdr:rowOff>
    </xdr:to>
    <xdr:sp>
      <xdr:nvSpPr>
        <xdr:cNvPr id="14" name="Down Arrow 36"/>
        <xdr:cNvSpPr>
          <a:spLocks/>
        </xdr:cNvSpPr>
      </xdr:nvSpPr>
      <xdr:spPr>
        <a:xfrm>
          <a:off x="12906375" y="1933575"/>
          <a:ext cx="47625" cy="1085850"/>
        </a:xfrm>
        <a:prstGeom prst="downArrow">
          <a:avLst>
            <a:gd name="adj" fmla="val 4791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16</xdr:row>
      <xdr:rowOff>66675</xdr:rowOff>
    </xdr:from>
    <xdr:to>
      <xdr:col>20</xdr:col>
      <xdr:colOff>342900</xdr:colOff>
      <xdr:row>24</xdr:row>
      <xdr:rowOff>66675</xdr:rowOff>
    </xdr:to>
    <xdr:sp>
      <xdr:nvSpPr>
        <xdr:cNvPr id="15" name="Down Arrow 39"/>
        <xdr:cNvSpPr>
          <a:spLocks/>
        </xdr:cNvSpPr>
      </xdr:nvSpPr>
      <xdr:spPr>
        <a:xfrm>
          <a:off x="14258925" y="1924050"/>
          <a:ext cx="47625" cy="1114425"/>
        </a:xfrm>
        <a:prstGeom prst="downArrow">
          <a:avLst>
            <a:gd name="adj" fmla="val 47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11</xdr:row>
      <xdr:rowOff>85725</xdr:rowOff>
    </xdr:from>
    <xdr:to>
      <xdr:col>17</xdr:col>
      <xdr:colOff>352425</xdr:colOff>
      <xdr:row>13</xdr:row>
      <xdr:rowOff>0</xdr:rowOff>
    </xdr:to>
    <xdr:sp>
      <xdr:nvSpPr>
        <xdr:cNvPr id="16" name="Down Arrow 40"/>
        <xdr:cNvSpPr>
          <a:spLocks/>
        </xdr:cNvSpPr>
      </xdr:nvSpPr>
      <xdr:spPr>
        <a:xfrm>
          <a:off x="12192000" y="1343025"/>
          <a:ext cx="47625" cy="161925"/>
        </a:xfrm>
        <a:prstGeom prst="downArrow">
          <a:avLst>
            <a:gd name="adj" fmla="val 3562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25</xdr:row>
      <xdr:rowOff>95250</xdr:rowOff>
    </xdr:from>
    <xdr:to>
      <xdr:col>20</xdr:col>
      <xdr:colOff>600075</xdr:colOff>
      <xdr:row>27</xdr:row>
      <xdr:rowOff>47625</xdr:rowOff>
    </xdr:to>
    <xdr:sp>
      <xdr:nvSpPr>
        <xdr:cNvPr id="17" name="Oval 41"/>
        <xdr:cNvSpPr>
          <a:spLocks/>
        </xdr:cNvSpPr>
      </xdr:nvSpPr>
      <xdr:spPr>
        <a:xfrm>
          <a:off x="14011275" y="3200400"/>
          <a:ext cx="552450" cy="2190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25</xdr:row>
      <xdr:rowOff>104775</xdr:rowOff>
    </xdr:from>
    <xdr:to>
      <xdr:col>18</xdr:col>
      <xdr:colOff>704850</xdr:colOff>
      <xdr:row>27</xdr:row>
      <xdr:rowOff>57150</xdr:rowOff>
    </xdr:to>
    <xdr:sp>
      <xdr:nvSpPr>
        <xdr:cNvPr id="18" name="Oval 42"/>
        <xdr:cNvSpPr>
          <a:spLocks/>
        </xdr:cNvSpPr>
      </xdr:nvSpPr>
      <xdr:spPr>
        <a:xfrm>
          <a:off x="12592050" y="3209925"/>
          <a:ext cx="695325" cy="2190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85725</xdr:rowOff>
    </xdr:from>
    <xdr:to>
      <xdr:col>19</xdr:col>
      <xdr:colOff>66675</xdr:colOff>
      <xdr:row>39</xdr:row>
      <xdr:rowOff>38100</xdr:rowOff>
    </xdr:to>
    <xdr:sp>
      <xdr:nvSpPr>
        <xdr:cNvPr id="19" name="Oval 44"/>
        <xdr:cNvSpPr>
          <a:spLocks/>
        </xdr:cNvSpPr>
      </xdr:nvSpPr>
      <xdr:spPr>
        <a:xfrm>
          <a:off x="12573000" y="4791075"/>
          <a:ext cx="819150" cy="2190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857250</xdr:colOff>
      <xdr:row>73</xdr:row>
      <xdr:rowOff>114300</xdr:rowOff>
    </xdr:from>
    <xdr:to>
      <xdr:col>18</xdr:col>
      <xdr:colOff>19050</xdr:colOff>
      <xdr:row>75</xdr:row>
      <xdr:rowOff>57150</xdr:rowOff>
    </xdr:to>
    <xdr:sp>
      <xdr:nvSpPr>
        <xdr:cNvPr id="20" name="Oval 48"/>
        <xdr:cNvSpPr>
          <a:spLocks/>
        </xdr:cNvSpPr>
      </xdr:nvSpPr>
      <xdr:spPr>
        <a:xfrm>
          <a:off x="11772900" y="9620250"/>
          <a:ext cx="819150" cy="2190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23</xdr:row>
      <xdr:rowOff>66675</xdr:rowOff>
    </xdr:from>
    <xdr:to>
      <xdr:col>20</xdr:col>
      <xdr:colOff>238125</xdr:colOff>
      <xdr:row>25</xdr:row>
      <xdr:rowOff>38100</xdr:rowOff>
    </xdr:to>
    <xdr:sp>
      <xdr:nvSpPr>
        <xdr:cNvPr id="21" name="Curved Down Arrow 51"/>
        <xdr:cNvSpPr>
          <a:spLocks/>
        </xdr:cNvSpPr>
      </xdr:nvSpPr>
      <xdr:spPr>
        <a:xfrm>
          <a:off x="13077825" y="2905125"/>
          <a:ext cx="1123950" cy="238125"/>
        </a:xfrm>
        <a:prstGeom prst="curvedDownArrow">
          <a:avLst>
            <a:gd name="adj1" fmla="val 40129"/>
            <a:gd name="adj2" fmla="val 47532"/>
            <a:gd name="adj3" fmla="val 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zoomScalePageLayoutView="0" workbookViewId="0" topLeftCell="K1">
      <pane ySplit="14" topLeftCell="A15" activePane="bottomLeft" state="frozen"/>
      <selection pane="topLeft" activeCell="A1" sqref="A1"/>
      <selection pane="bottomLeft" activeCell="V22" sqref="V22"/>
    </sheetView>
  </sheetViews>
  <sheetFormatPr defaultColWidth="9.140625" defaultRowHeight="12.75"/>
  <cols>
    <col min="1" max="1" width="1.421875" style="1" customWidth="1"/>
    <col min="2" max="2" width="4.421875" style="1" customWidth="1"/>
    <col min="3" max="3" width="18.7109375" style="1" customWidth="1"/>
    <col min="4" max="5" width="9.57421875" style="1" bestFit="1" customWidth="1"/>
    <col min="6" max="6" width="16.00390625" style="1" bestFit="1" customWidth="1"/>
    <col min="7" max="7" width="6.57421875" style="1" bestFit="1" customWidth="1"/>
    <col min="8" max="8" width="7.8515625" style="1" bestFit="1" customWidth="1"/>
    <col min="9" max="9" width="10.140625" style="1" customWidth="1"/>
    <col min="10" max="10" width="8.28125" style="1" customWidth="1"/>
    <col min="11" max="11" width="9.28125" style="1" bestFit="1" customWidth="1"/>
    <col min="12" max="12" width="8.421875" style="1" bestFit="1" customWidth="1"/>
    <col min="13" max="13" width="10.7109375" style="1" bestFit="1" customWidth="1"/>
    <col min="14" max="14" width="12.00390625" style="271" customWidth="1"/>
    <col min="15" max="15" width="13.421875" style="6" bestFit="1" customWidth="1"/>
    <col min="16" max="16" width="17.28125" style="6" customWidth="1"/>
    <col min="17" max="17" width="14.57421875" style="261" customWidth="1"/>
    <col min="18" max="18" width="10.28125" style="2" customWidth="1"/>
    <col min="19" max="19" width="11.28125" style="276" customWidth="1"/>
    <col min="20" max="20" width="9.57421875" style="2" customWidth="1"/>
    <col min="21" max="21" width="9.7109375" style="1" customWidth="1"/>
    <col min="22" max="16384" width="9.140625" style="1" customWidth="1"/>
  </cols>
  <sheetData>
    <row r="1" spans="1:23" ht="1.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62"/>
      <c r="O1" s="29"/>
      <c r="P1" s="29"/>
      <c r="Q1" s="251"/>
      <c r="R1" s="9"/>
      <c r="S1" s="265"/>
      <c r="T1" s="9"/>
      <c r="U1" s="9"/>
      <c r="V1" s="7"/>
      <c r="W1" s="7"/>
    </row>
    <row r="2" spans="1:23" ht="11.25" thickTop="1">
      <c r="A2" s="7"/>
      <c r="B2" s="21"/>
      <c r="C2" s="13"/>
      <c r="D2" s="13"/>
      <c r="E2" s="13"/>
      <c r="F2" s="13"/>
      <c r="G2" s="13"/>
      <c r="H2" s="13"/>
      <c r="I2" s="13"/>
      <c r="J2" s="64" t="s">
        <v>4</v>
      </c>
      <c r="K2" s="65"/>
      <c r="L2" s="66" t="s">
        <v>12</v>
      </c>
      <c r="M2" s="67" t="s">
        <v>23</v>
      </c>
      <c r="N2" s="263"/>
      <c r="O2" s="28"/>
      <c r="P2" s="28"/>
      <c r="Q2" s="252" t="s">
        <v>58</v>
      </c>
      <c r="R2" s="37"/>
      <c r="S2" s="272"/>
      <c r="T2" s="12"/>
      <c r="U2" s="37"/>
      <c r="V2" s="7"/>
      <c r="W2" s="7"/>
    </row>
    <row r="3" spans="1:23" ht="10.5">
      <c r="A3" s="7"/>
      <c r="B3" s="14" t="s">
        <v>1</v>
      </c>
      <c r="C3" s="7"/>
      <c r="D3" s="3">
        <v>5000000</v>
      </c>
      <c r="E3" s="7"/>
      <c r="F3" s="7" t="s">
        <v>41</v>
      </c>
      <c r="G3" s="7"/>
      <c r="H3" s="108">
        <v>1.5</v>
      </c>
      <c r="I3" s="7"/>
      <c r="J3" s="62" t="s">
        <v>3</v>
      </c>
      <c r="K3" s="7"/>
      <c r="L3" s="5">
        <v>0.0075</v>
      </c>
      <c r="M3" s="104">
        <f>L3/4</f>
        <v>0.001875</v>
      </c>
      <c r="N3" s="262"/>
      <c r="O3" s="29"/>
      <c r="P3" s="29"/>
      <c r="Q3" s="253" t="s">
        <v>59</v>
      </c>
      <c r="R3" s="113"/>
      <c r="S3" s="265"/>
      <c r="T3" s="218"/>
      <c r="U3" s="224" t="s">
        <v>76</v>
      </c>
      <c r="V3" s="7"/>
      <c r="W3" s="7"/>
    </row>
    <row r="4" spans="1:23" ht="10.5">
      <c r="A4" s="7"/>
      <c r="B4" s="14" t="s">
        <v>25</v>
      </c>
      <c r="D4" s="7"/>
      <c r="E4" s="4">
        <v>0.03</v>
      </c>
      <c r="F4" s="7" t="s">
        <v>42</v>
      </c>
      <c r="G4" s="7"/>
      <c r="H4" s="109">
        <f>H3/12</f>
        <v>0.125</v>
      </c>
      <c r="I4" s="7"/>
      <c r="J4" s="62" t="s">
        <v>2</v>
      </c>
      <c r="K4" s="7"/>
      <c r="L4" s="5">
        <v>0.005</v>
      </c>
      <c r="M4" s="104">
        <f>L4/4</f>
        <v>0.00125</v>
      </c>
      <c r="N4" s="262"/>
      <c r="O4" s="29"/>
      <c r="P4" s="29"/>
      <c r="Q4" s="283" t="s">
        <v>72</v>
      </c>
      <c r="R4" s="38"/>
      <c r="S4" s="265"/>
      <c r="T4" s="218"/>
      <c r="U4" s="224"/>
      <c r="V4" s="7"/>
      <c r="W4" s="7"/>
    </row>
    <row r="5" spans="1:23" ht="10.5">
      <c r="A5" s="7"/>
      <c r="B5" s="14" t="s">
        <v>26</v>
      </c>
      <c r="C5" s="7"/>
      <c r="D5" s="7"/>
      <c r="E5" s="4">
        <v>0.01</v>
      </c>
      <c r="F5" s="7"/>
      <c r="G5" s="110"/>
      <c r="H5" s="110"/>
      <c r="I5" s="7"/>
      <c r="J5" s="62" t="s">
        <v>24</v>
      </c>
      <c r="K5" s="7"/>
      <c r="L5" s="5">
        <v>0.0125</v>
      </c>
      <c r="M5" s="104">
        <f>L5/4</f>
        <v>0.003125</v>
      </c>
      <c r="N5" s="262"/>
      <c r="O5" s="29"/>
      <c r="P5" s="29"/>
      <c r="Q5" s="254" t="s">
        <v>66</v>
      </c>
      <c r="R5" s="38"/>
      <c r="S5" s="265"/>
      <c r="T5" s="218"/>
      <c r="U5" s="224"/>
      <c r="V5" s="7"/>
      <c r="W5" s="7"/>
    </row>
    <row r="6" spans="1:23" ht="10.5">
      <c r="A6" s="7"/>
      <c r="B6" s="14" t="s">
        <v>27</v>
      </c>
      <c r="C6" s="7"/>
      <c r="D6" s="7"/>
      <c r="E6" s="4">
        <v>0</v>
      </c>
      <c r="F6" s="7"/>
      <c r="G6" s="110"/>
      <c r="H6" s="110"/>
      <c r="I6" s="7"/>
      <c r="J6" s="62"/>
      <c r="K6" s="7"/>
      <c r="L6" s="7"/>
      <c r="M6" s="59"/>
      <c r="N6" s="262"/>
      <c r="O6" s="29"/>
      <c r="P6" s="29"/>
      <c r="Q6" s="279" t="s">
        <v>73</v>
      </c>
      <c r="R6" s="289">
        <v>1</v>
      </c>
      <c r="S6" s="265"/>
      <c r="T6" s="218"/>
      <c r="U6" s="224"/>
      <c r="V6" s="7"/>
      <c r="W6" s="7"/>
    </row>
    <row r="7" spans="1:23" ht="10.5">
      <c r="A7" s="7"/>
      <c r="B7" s="14" t="s">
        <v>28</v>
      </c>
      <c r="C7" s="7"/>
      <c r="D7" s="7"/>
      <c r="E7" s="4">
        <v>0</v>
      </c>
      <c r="F7" s="7"/>
      <c r="G7" s="110"/>
      <c r="H7" s="110"/>
      <c r="I7" s="7"/>
      <c r="J7" s="62"/>
      <c r="K7" s="7"/>
      <c r="L7" s="7"/>
      <c r="M7" s="60"/>
      <c r="N7" s="262"/>
      <c r="O7" s="114" t="s">
        <v>80</v>
      </c>
      <c r="Q7" s="279" t="s">
        <v>74</v>
      </c>
      <c r="R7" s="289">
        <v>0.65</v>
      </c>
      <c r="S7" s="265"/>
      <c r="T7" s="221" t="s">
        <v>55</v>
      </c>
      <c r="U7" s="225">
        <v>10</v>
      </c>
      <c r="V7" s="7"/>
      <c r="W7" s="7"/>
    </row>
    <row r="8" spans="1:23" ht="10.5">
      <c r="A8" s="7"/>
      <c r="B8" s="14" t="s">
        <v>29</v>
      </c>
      <c r="C8" s="7"/>
      <c r="D8" s="7"/>
      <c r="E8" s="4">
        <v>-0.01</v>
      </c>
      <c r="F8" s="7"/>
      <c r="G8" s="110"/>
      <c r="H8" s="110" t="s">
        <v>77</v>
      </c>
      <c r="I8" s="7"/>
      <c r="J8" s="63" t="s">
        <v>8</v>
      </c>
      <c r="K8" s="7"/>
      <c r="L8" s="4">
        <v>0.2</v>
      </c>
      <c r="M8" s="61"/>
      <c r="N8" s="262"/>
      <c r="O8" s="29"/>
      <c r="P8" s="68">
        <v>0.03</v>
      </c>
      <c r="Q8" s="279" t="s">
        <v>75</v>
      </c>
      <c r="R8" s="289">
        <v>0.43</v>
      </c>
      <c r="S8" s="265"/>
      <c r="T8" s="218"/>
      <c r="U8" s="224"/>
      <c r="V8" s="7"/>
      <c r="W8" s="7"/>
    </row>
    <row r="9" spans="1:23" ht="3" customHeight="1">
      <c r="A9" s="7"/>
      <c r="B9" s="15"/>
      <c r="C9" s="9"/>
      <c r="D9" s="9"/>
      <c r="E9" s="9"/>
      <c r="F9" s="9"/>
      <c r="G9" s="110"/>
      <c r="H9" s="110"/>
      <c r="I9" s="7"/>
      <c r="J9" s="56"/>
      <c r="K9" s="57"/>
      <c r="L9" s="57"/>
      <c r="M9" s="58"/>
      <c r="N9" s="262"/>
      <c r="O9" s="29"/>
      <c r="P9" s="29"/>
      <c r="Q9" s="251"/>
      <c r="R9" s="38"/>
      <c r="S9" s="265"/>
      <c r="T9" s="218"/>
      <c r="U9" s="224"/>
      <c r="V9" s="7"/>
      <c r="W9" s="7"/>
    </row>
    <row r="10" spans="1:23" ht="9.75" customHeight="1">
      <c r="A10" s="7"/>
      <c r="B10" s="16"/>
      <c r="C10" s="7"/>
      <c r="D10" s="7"/>
      <c r="E10" s="7"/>
      <c r="F10" s="7"/>
      <c r="G10" s="111"/>
      <c r="H10" s="110"/>
      <c r="I10" s="7"/>
      <c r="J10" s="22"/>
      <c r="K10" s="7"/>
      <c r="L10" s="7"/>
      <c r="M10" s="33" t="s">
        <v>11</v>
      </c>
      <c r="N10" s="262"/>
      <c r="O10" s="29"/>
      <c r="P10" s="29" t="s">
        <v>79</v>
      </c>
      <c r="Q10" s="279" t="s">
        <v>67</v>
      </c>
      <c r="R10" s="289">
        <v>0.31</v>
      </c>
      <c r="S10" s="265"/>
      <c r="T10" s="218"/>
      <c r="U10" s="224"/>
      <c r="V10" s="7"/>
      <c r="W10" s="7"/>
    </row>
    <row r="11" spans="1:23" ht="10.5">
      <c r="A11" s="7"/>
      <c r="B11" s="26" t="s">
        <v>9</v>
      </c>
      <c r="C11" s="24"/>
      <c r="D11" s="24"/>
      <c r="E11" s="27">
        <v>0.025</v>
      </c>
      <c r="F11" s="24"/>
      <c r="G11" s="112"/>
      <c r="H11" s="24"/>
      <c r="I11" s="24"/>
      <c r="J11" s="23" t="s">
        <v>6</v>
      </c>
      <c r="K11" s="24"/>
      <c r="L11" s="25">
        <v>0.07</v>
      </c>
      <c r="M11" s="107">
        <f>L11/12</f>
        <v>0.005833333333333334</v>
      </c>
      <c r="N11" s="264"/>
      <c r="O11" s="31"/>
      <c r="P11" s="31"/>
      <c r="Q11" s="279" t="s">
        <v>68</v>
      </c>
      <c r="R11" s="255">
        <v>0.23</v>
      </c>
      <c r="S11" s="273"/>
      <c r="T11" s="219"/>
      <c r="U11" s="39"/>
      <c r="V11" s="7"/>
      <c r="W11" s="7"/>
    </row>
    <row r="12" spans="1:23" ht="9" customHeight="1">
      <c r="A12" s="7"/>
      <c r="B12" s="14"/>
      <c r="C12" s="7"/>
      <c r="D12" s="7"/>
      <c r="E12" s="35"/>
      <c r="F12" s="32"/>
      <c r="G12" s="7"/>
      <c r="H12" s="35"/>
      <c r="I12" s="280" t="s">
        <v>69</v>
      </c>
      <c r="J12" s="80"/>
      <c r="K12" s="7"/>
      <c r="L12" s="7"/>
      <c r="M12" s="80"/>
      <c r="N12" s="265" t="s">
        <v>69</v>
      </c>
      <c r="O12" s="96"/>
      <c r="P12" s="96"/>
      <c r="Q12" s="256" t="s">
        <v>57</v>
      </c>
      <c r="R12" s="90"/>
      <c r="S12" s="274" t="s">
        <v>71</v>
      </c>
      <c r="T12" s="218"/>
      <c r="U12" s="38"/>
      <c r="V12" s="7"/>
      <c r="W12" s="7"/>
    </row>
    <row r="13" spans="1:23" ht="10.5">
      <c r="A13" s="7"/>
      <c r="B13" s="17"/>
      <c r="C13" s="9"/>
      <c r="D13" s="11"/>
      <c r="E13" s="50"/>
      <c r="F13" s="40"/>
      <c r="G13" s="41"/>
      <c r="H13" s="42"/>
      <c r="I13" s="42" t="s">
        <v>56</v>
      </c>
      <c r="J13" s="99"/>
      <c r="K13" s="53"/>
      <c r="L13" s="52"/>
      <c r="M13" s="81" t="s">
        <v>15</v>
      </c>
      <c r="N13" s="266" t="s">
        <v>56</v>
      </c>
      <c r="O13" s="85" t="s">
        <v>22</v>
      </c>
      <c r="P13" s="85" t="s">
        <v>49</v>
      </c>
      <c r="Q13" s="253" t="s">
        <v>59</v>
      </c>
      <c r="R13" s="91"/>
      <c r="S13" s="265" t="s">
        <v>44</v>
      </c>
      <c r="T13" s="218" t="s">
        <v>46</v>
      </c>
      <c r="U13" s="113" t="s">
        <v>53</v>
      </c>
      <c r="V13" s="7"/>
      <c r="W13" s="7"/>
    </row>
    <row r="14" spans="1:23" ht="11.25" thickBot="1">
      <c r="A14" s="7"/>
      <c r="B14" s="17" t="s">
        <v>0</v>
      </c>
      <c r="C14" s="9" t="s">
        <v>7</v>
      </c>
      <c r="D14" s="11" t="s">
        <v>18</v>
      </c>
      <c r="E14" s="50" t="s">
        <v>19</v>
      </c>
      <c r="F14" s="40" t="s">
        <v>13</v>
      </c>
      <c r="G14" s="41" t="s">
        <v>5</v>
      </c>
      <c r="H14" s="42" t="s">
        <v>14</v>
      </c>
      <c r="I14" s="42" t="s">
        <v>45</v>
      </c>
      <c r="J14" s="99" t="str">
        <f>J3</f>
        <v>MNO </v>
      </c>
      <c r="K14" s="53" t="str">
        <f>J4</f>
        <v>ISIM producer</v>
      </c>
      <c r="L14" s="52" t="str">
        <f>J5</f>
        <v>Aegis/Y.H.</v>
      </c>
      <c r="M14" s="115" t="s">
        <v>43</v>
      </c>
      <c r="N14" s="265" t="s">
        <v>48</v>
      </c>
      <c r="O14" s="210" t="s">
        <v>52</v>
      </c>
      <c r="P14" s="85" t="s">
        <v>50</v>
      </c>
      <c r="Q14" s="253" t="s">
        <v>70</v>
      </c>
      <c r="R14" s="91" t="s">
        <v>17</v>
      </c>
      <c r="S14" s="288" t="s">
        <v>78</v>
      </c>
      <c r="T14" s="286" t="s">
        <v>65</v>
      </c>
      <c r="U14" s="287" t="s">
        <v>54</v>
      </c>
      <c r="V14" s="7"/>
      <c r="W14" s="7"/>
    </row>
    <row r="15" spans="1:23" ht="6" customHeight="1" thickTop="1">
      <c r="A15" s="7"/>
      <c r="B15" s="18"/>
      <c r="C15" s="12"/>
      <c r="D15" s="12"/>
      <c r="E15" s="51"/>
      <c r="F15" s="43"/>
      <c r="G15" s="44"/>
      <c r="H15" s="44"/>
      <c r="I15" s="44"/>
      <c r="J15" s="100"/>
      <c r="K15" s="54"/>
      <c r="L15" s="54"/>
      <c r="M15" s="82"/>
      <c r="N15" s="263"/>
      <c r="O15" s="86"/>
      <c r="P15" s="86"/>
      <c r="Q15" s="257"/>
      <c r="R15" s="92"/>
      <c r="S15" s="265"/>
      <c r="T15" s="218"/>
      <c r="U15" s="224"/>
      <c r="V15" s="7"/>
      <c r="W15" s="7"/>
    </row>
    <row r="16" spans="1:23" ht="10.5">
      <c r="A16" s="7"/>
      <c r="B16" s="15">
        <v>1</v>
      </c>
      <c r="C16" s="10">
        <f>D3</f>
        <v>5000000</v>
      </c>
      <c r="D16" s="10">
        <f>C16*H$4</f>
        <v>625000</v>
      </c>
      <c r="E16" s="36">
        <f aca="true" t="shared" si="0" ref="E16:E47">D16+(D16*M$11)</f>
        <v>628645.8333333334</v>
      </c>
      <c r="F16" s="45">
        <f>E16-D16</f>
        <v>3645.833333333372</v>
      </c>
      <c r="G16" s="46"/>
      <c r="H16" s="47"/>
      <c r="I16" s="47"/>
      <c r="J16" s="101"/>
      <c r="K16" s="55"/>
      <c r="L16" s="55"/>
      <c r="M16" s="81">
        <f>SUM(G16:H16,J16:L16)</f>
        <v>0</v>
      </c>
      <c r="N16" s="267"/>
      <c r="O16" s="87">
        <f>SUM(M16,N16)</f>
        <v>0</v>
      </c>
      <c r="P16" s="87"/>
      <c r="Q16" s="258"/>
      <c r="R16" s="93">
        <f aca="true" t="shared" si="1" ref="R16:R27">E16-O16</f>
        <v>628645.8333333334</v>
      </c>
      <c r="S16" s="265"/>
      <c r="T16" s="218"/>
      <c r="U16" s="224"/>
      <c r="V16" s="7"/>
      <c r="W16" s="7"/>
    </row>
    <row r="17" spans="1:23" ht="11.25" customHeight="1">
      <c r="A17" s="7"/>
      <c r="B17" s="15">
        <v>2</v>
      </c>
      <c r="C17" s="10">
        <f>C16+(C16*E$4)</f>
        <v>5150000</v>
      </c>
      <c r="D17" s="10">
        <f aca="true" t="shared" si="2" ref="D17:D48">(C17*H$4)+R16</f>
        <v>1272395.8333333335</v>
      </c>
      <c r="E17" s="36">
        <f t="shared" si="0"/>
        <v>1279818.1423611112</v>
      </c>
      <c r="F17" s="45">
        <f aca="true" t="shared" si="3" ref="F17:F75">E17-D17</f>
        <v>7422.309027777752</v>
      </c>
      <c r="G17" s="46"/>
      <c r="H17" s="47"/>
      <c r="I17" s="47"/>
      <c r="J17" s="101"/>
      <c r="K17" s="55"/>
      <c r="L17" s="55"/>
      <c r="M17" s="81">
        <f aca="true" t="shared" si="4" ref="M17:M75">SUM(G17:H17,J17:L17)</f>
        <v>0</v>
      </c>
      <c r="N17" s="267"/>
      <c r="O17" s="87">
        <f>SUM(M17,N17)</f>
        <v>0</v>
      </c>
      <c r="P17" s="87"/>
      <c r="Q17" s="258"/>
      <c r="R17" s="93">
        <f t="shared" si="1"/>
        <v>1279818.1423611112</v>
      </c>
      <c r="S17" s="265"/>
      <c r="T17" s="218"/>
      <c r="U17" s="224"/>
      <c r="V17" s="7"/>
      <c r="W17" s="7"/>
    </row>
    <row r="18" spans="1:23" ht="11.25" customHeight="1">
      <c r="A18" s="7"/>
      <c r="B18" s="15">
        <v>3</v>
      </c>
      <c r="C18" s="10">
        <f>C17+(C17*E$4)</f>
        <v>5304500</v>
      </c>
      <c r="D18" s="10">
        <f t="shared" si="2"/>
        <v>1942880.6423611112</v>
      </c>
      <c r="E18" s="36">
        <f t="shared" si="0"/>
        <v>1954214.1127748843</v>
      </c>
      <c r="F18" s="45">
        <f t="shared" si="3"/>
        <v>11333.470413773088</v>
      </c>
      <c r="G18" s="48"/>
      <c r="H18" s="49">
        <f>SUM(F16:F18)*L$8</f>
        <v>4480.322554976842</v>
      </c>
      <c r="I18" s="49">
        <f>SUM(F16:F18)-H18-G18</f>
        <v>17921.29021990737</v>
      </c>
      <c r="J18" s="101">
        <f>E18*M$3</f>
        <v>3664.151461452908</v>
      </c>
      <c r="K18" s="55">
        <f>E18*M$4</f>
        <v>2442.7676409686055</v>
      </c>
      <c r="L18" s="55">
        <f>E18*M$5</f>
        <v>6106.919102421514</v>
      </c>
      <c r="M18" s="81">
        <f t="shared" si="4"/>
        <v>16694.160759819868</v>
      </c>
      <c r="N18" s="267"/>
      <c r="O18" s="87">
        <f>SUM(M18,N18)</f>
        <v>16694.160759819868</v>
      </c>
      <c r="P18" s="87"/>
      <c r="Q18" s="258"/>
      <c r="R18" s="93">
        <f t="shared" si="1"/>
        <v>1937519.9520150644</v>
      </c>
      <c r="S18" s="265"/>
      <c r="T18" s="218"/>
      <c r="U18" s="224"/>
      <c r="V18" s="7"/>
      <c r="W18" s="7"/>
    </row>
    <row r="19" spans="1:23" ht="11.25" customHeight="1">
      <c r="A19" s="7"/>
      <c r="B19" s="15">
        <v>4</v>
      </c>
      <c r="C19" s="10">
        <f aca="true" t="shared" si="5" ref="C19:C27">C18+(C18*E$4)</f>
        <v>5463635</v>
      </c>
      <c r="D19" s="10">
        <f t="shared" si="2"/>
        <v>2620474.3270150647</v>
      </c>
      <c r="E19" s="36">
        <f t="shared" si="0"/>
        <v>2635760.427255986</v>
      </c>
      <c r="F19" s="45">
        <f t="shared" si="3"/>
        <v>15286.100240921136</v>
      </c>
      <c r="G19" s="48"/>
      <c r="H19" s="49"/>
      <c r="I19" s="49"/>
      <c r="J19" s="101"/>
      <c r="K19" s="55"/>
      <c r="L19" s="55"/>
      <c r="M19" s="81">
        <f t="shared" si="4"/>
        <v>0</v>
      </c>
      <c r="N19" s="267"/>
      <c r="O19" s="87">
        <f>SUM(M19,N19)</f>
        <v>0</v>
      </c>
      <c r="P19" s="87"/>
      <c r="Q19" s="258"/>
      <c r="R19" s="93">
        <f t="shared" si="1"/>
        <v>2635760.427255986</v>
      </c>
      <c r="S19" s="265"/>
      <c r="T19" s="218"/>
      <c r="U19" s="224"/>
      <c r="V19" s="7"/>
      <c r="W19" s="7"/>
    </row>
    <row r="20" spans="1:23" ht="11.25" customHeight="1">
      <c r="A20" s="7"/>
      <c r="B20" s="15">
        <v>5</v>
      </c>
      <c r="C20" s="10">
        <f t="shared" si="5"/>
        <v>5627544.05</v>
      </c>
      <c r="D20" s="10">
        <f t="shared" si="2"/>
        <v>3339203.433505986</v>
      </c>
      <c r="E20" s="36">
        <f t="shared" si="0"/>
        <v>3358682.1202014373</v>
      </c>
      <c r="F20" s="45">
        <f t="shared" si="3"/>
        <v>19478.686695451383</v>
      </c>
      <c r="G20" s="48"/>
      <c r="H20" s="49"/>
      <c r="I20" s="49"/>
      <c r="J20" s="101"/>
      <c r="K20" s="55"/>
      <c r="L20" s="55"/>
      <c r="M20" s="81">
        <f t="shared" si="4"/>
        <v>0</v>
      </c>
      <c r="N20" s="267"/>
      <c r="O20" s="87">
        <f>SUM(M20,N20)</f>
        <v>0</v>
      </c>
      <c r="P20" s="87"/>
      <c r="Q20" s="258"/>
      <c r="R20" s="93">
        <f t="shared" si="1"/>
        <v>3358682.1202014373</v>
      </c>
      <c r="S20" s="265"/>
      <c r="T20" s="218"/>
      <c r="U20" s="224"/>
      <c r="V20" s="7"/>
      <c r="W20" s="7"/>
    </row>
    <row r="21" spans="1:23" ht="11.25" customHeight="1">
      <c r="A21" s="7"/>
      <c r="B21" s="241">
        <v>6</v>
      </c>
      <c r="C21" s="278">
        <f t="shared" si="5"/>
        <v>5796370.371499999</v>
      </c>
      <c r="D21" s="10">
        <f t="shared" si="2"/>
        <v>4083228.4166389373</v>
      </c>
      <c r="E21" s="36">
        <f t="shared" si="0"/>
        <v>4107047.249069331</v>
      </c>
      <c r="F21" s="45">
        <f t="shared" si="3"/>
        <v>23818.8324303939</v>
      </c>
      <c r="G21" s="48"/>
      <c r="H21" s="49">
        <f>SUM(F19:F21)*L$8</f>
        <v>11716.723873353285</v>
      </c>
      <c r="I21" s="49">
        <f>SUM(F19:F21)-H21-G21</f>
        <v>46866.89549341313</v>
      </c>
      <c r="J21" s="101">
        <f>E21*M$3</f>
        <v>7700.713592004996</v>
      </c>
      <c r="K21" s="55">
        <f>E21*M$4</f>
        <v>5133.809061336664</v>
      </c>
      <c r="L21" s="55">
        <f>E21*M$5</f>
        <v>12834.52265334166</v>
      </c>
      <c r="M21" s="81">
        <f t="shared" si="4"/>
        <v>37385.7691800366</v>
      </c>
      <c r="N21" s="267"/>
      <c r="O21" s="87">
        <f aca="true" t="shared" si="6" ref="O21:O75">SUM(M21,N21)</f>
        <v>37385.7691800366</v>
      </c>
      <c r="P21" s="87"/>
      <c r="Q21" s="258"/>
      <c r="R21" s="93">
        <f t="shared" si="1"/>
        <v>4069661.4798892946</v>
      </c>
      <c r="S21" s="265"/>
      <c r="T21" s="218"/>
      <c r="U21" s="224"/>
      <c r="V21" s="7"/>
      <c r="W21" s="7"/>
    </row>
    <row r="22" spans="1:23" ht="10.5">
      <c r="A22" s="7"/>
      <c r="B22" s="15">
        <v>7</v>
      </c>
      <c r="C22" s="10">
        <f t="shared" si="5"/>
        <v>5970261.482644999</v>
      </c>
      <c r="D22" s="10">
        <f t="shared" si="2"/>
        <v>4815944.16521992</v>
      </c>
      <c r="E22" s="36">
        <f t="shared" si="0"/>
        <v>4844037.1728503695</v>
      </c>
      <c r="F22" s="45">
        <f t="shared" si="3"/>
        <v>28093.00763044972</v>
      </c>
      <c r="G22" s="48"/>
      <c r="H22" s="49"/>
      <c r="I22" s="49"/>
      <c r="J22" s="101"/>
      <c r="K22" s="55"/>
      <c r="L22" s="55"/>
      <c r="M22" s="81">
        <f t="shared" si="4"/>
        <v>0</v>
      </c>
      <c r="N22" s="267"/>
      <c r="O22" s="87">
        <f t="shared" si="6"/>
        <v>0</v>
      </c>
      <c r="P22" s="87"/>
      <c r="Q22" s="258"/>
      <c r="R22" s="93">
        <f t="shared" si="1"/>
        <v>4844037.1728503695</v>
      </c>
      <c r="S22" s="265"/>
      <c r="T22" s="218"/>
      <c r="U22" s="224"/>
      <c r="V22" s="7"/>
      <c r="W22" s="7"/>
    </row>
    <row r="23" spans="1:23" ht="10.5">
      <c r="A23" s="7"/>
      <c r="B23" s="15">
        <v>8</v>
      </c>
      <c r="C23" s="10">
        <f t="shared" si="5"/>
        <v>6149369.32712435</v>
      </c>
      <c r="D23" s="10">
        <f t="shared" si="2"/>
        <v>5612708.338740913</v>
      </c>
      <c r="E23" s="36">
        <f t="shared" si="0"/>
        <v>5645449.137383568</v>
      </c>
      <c r="F23" s="45">
        <f t="shared" si="3"/>
        <v>32740.798642654903</v>
      </c>
      <c r="G23" s="48"/>
      <c r="H23" s="49"/>
      <c r="I23" s="49"/>
      <c r="J23" s="101"/>
      <c r="K23" s="55"/>
      <c r="L23" s="55"/>
      <c r="M23" s="81">
        <f t="shared" si="4"/>
        <v>0</v>
      </c>
      <c r="N23" s="267"/>
      <c r="O23" s="87">
        <f t="shared" si="6"/>
        <v>0</v>
      </c>
      <c r="P23" s="87"/>
      <c r="Q23" s="258"/>
      <c r="R23" s="93">
        <f t="shared" si="1"/>
        <v>5645449.137383568</v>
      </c>
      <c r="S23" s="265"/>
      <c r="T23" s="218"/>
      <c r="U23" s="224"/>
      <c r="V23" s="7"/>
      <c r="W23" s="7"/>
    </row>
    <row r="24" spans="1:23" ht="10.5">
      <c r="A24" s="7"/>
      <c r="B24" s="15">
        <v>9</v>
      </c>
      <c r="C24" s="10">
        <f t="shared" si="5"/>
        <v>6333850.406938081</v>
      </c>
      <c r="D24" s="10">
        <f t="shared" si="2"/>
        <v>6437180.438250829</v>
      </c>
      <c r="E24" s="36">
        <f t="shared" si="0"/>
        <v>6474730.657473958</v>
      </c>
      <c r="F24" s="45">
        <f t="shared" si="3"/>
        <v>37550.21922312956</v>
      </c>
      <c r="G24" s="48"/>
      <c r="H24" s="49">
        <f>SUM(F22:F24)*L$8</f>
        <v>19676.805099246838</v>
      </c>
      <c r="I24" s="49">
        <f>SUM(F22:F24)-H24-G24</f>
        <v>78707.22039698735</v>
      </c>
      <c r="J24" s="101">
        <f>E24*M$3</f>
        <v>12140.11998276367</v>
      </c>
      <c r="K24" s="55">
        <f>E24*M$4</f>
        <v>8093.413321842448</v>
      </c>
      <c r="L24" s="55">
        <f>E24*M$5</f>
        <v>20233.53330460612</v>
      </c>
      <c r="M24" s="81">
        <f t="shared" si="4"/>
        <v>60143.871708459075</v>
      </c>
      <c r="N24" s="267"/>
      <c r="O24" s="87">
        <f t="shared" si="6"/>
        <v>60143.871708459075</v>
      </c>
      <c r="P24" s="87"/>
      <c r="Q24" s="258"/>
      <c r="R24" s="93">
        <f t="shared" si="1"/>
        <v>6414586.785765499</v>
      </c>
      <c r="S24" s="265"/>
      <c r="T24" s="218"/>
      <c r="U24" s="224"/>
      <c r="V24" s="7"/>
      <c r="W24" s="7"/>
    </row>
    <row r="25" spans="1:23" ht="10.5">
      <c r="A25" s="7"/>
      <c r="B25" s="15">
        <v>10</v>
      </c>
      <c r="C25" s="10">
        <f t="shared" si="5"/>
        <v>6523865.919146223</v>
      </c>
      <c r="D25" s="10">
        <f t="shared" si="2"/>
        <v>7230070.025658777</v>
      </c>
      <c r="E25" s="36">
        <f t="shared" si="0"/>
        <v>7272245.434141787</v>
      </c>
      <c r="F25" s="45">
        <f t="shared" si="3"/>
        <v>42175.408483009785</v>
      </c>
      <c r="G25" s="48"/>
      <c r="H25" s="49"/>
      <c r="I25" s="49"/>
      <c r="J25" s="101"/>
      <c r="K25" s="55"/>
      <c r="L25" s="55"/>
      <c r="M25" s="81">
        <f t="shared" si="4"/>
        <v>0</v>
      </c>
      <c r="N25" s="267"/>
      <c r="O25" s="87">
        <f t="shared" si="6"/>
        <v>0</v>
      </c>
      <c r="P25" s="87"/>
      <c r="Q25" s="258"/>
      <c r="R25" s="93">
        <f t="shared" si="1"/>
        <v>7272245.434141787</v>
      </c>
      <c r="S25" s="267"/>
      <c r="T25" s="222"/>
      <c r="U25" s="226"/>
      <c r="V25" s="7"/>
      <c r="W25" s="7"/>
    </row>
    <row r="26" spans="1:23" ht="10.5">
      <c r="A26" s="7"/>
      <c r="B26" s="15">
        <v>11</v>
      </c>
      <c r="C26" s="10">
        <f t="shared" si="5"/>
        <v>6719581.89672061</v>
      </c>
      <c r="D26" s="10">
        <f t="shared" si="2"/>
        <v>8112193.171231863</v>
      </c>
      <c r="E26" s="36">
        <f t="shared" si="0"/>
        <v>8159514.298064049</v>
      </c>
      <c r="F26" s="45">
        <f t="shared" si="3"/>
        <v>47321.126832186244</v>
      </c>
      <c r="G26" s="48"/>
      <c r="H26" s="49"/>
      <c r="I26" s="49"/>
      <c r="J26" s="101"/>
      <c r="K26" s="55"/>
      <c r="L26" s="55"/>
      <c r="M26" s="81">
        <f t="shared" si="4"/>
        <v>0</v>
      </c>
      <c r="N26" s="268" t="s">
        <v>60</v>
      </c>
      <c r="O26" s="87">
        <f t="shared" si="6"/>
        <v>0</v>
      </c>
      <c r="P26" s="87"/>
      <c r="Q26" s="258"/>
      <c r="R26" s="93">
        <f t="shared" si="1"/>
        <v>8159514.298064049</v>
      </c>
      <c r="S26" s="267"/>
      <c r="T26" s="222"/>
      <c r="U26" s="226"/>
      <c r="V26" s="7"/>
      <c r="W26" s="7"/>
    </row>
    <row r="27" spans="1:23" ht="10.5">
      <c r="A27" s="7"/>
      <c r="B27" s="69">
        <v>12</v>
      </c>
      <c r="C27" s="70">
        <f t="shared" si="5"/>
        <v>6921169.353622228</v>
      </c>
      <c r="D27" s="70">
        <f t="shared" si="2"/>
        <v>9024660.467266828</v>
      </c>
      <c r="E27" s="71">
        <f t="shared" si="0"/>
        <v>9077304.319992552</v>
      </c>
      <c r="F27" s="72">
        <f t="shared" si="3"/>
        <v>52643.85272572376</v>
      </c>
      <c r="G27" s="73">
        <f>SUM(F16:F27)*E$11</f>
        <v>8037.741141970116</v>
      </c>
      <c r="H27" s="74">
        <f>SUM(F25:F27)*L$8</f>
        <v>28428.077608183958</v>
      </c>
      <c r="I27" s="74">
        <f>SUM(F25:F27)-H27-G27</f>
        <v>105674.56929076572</v>
      </c>
      <c r="J27" s="102">
        <f>E27*M$3</f>
        <v>17019.945599986033</v>
      </c>
      <c r="K27" s="75">
        <f>E27*M$4</f>
        <v>11346.63039999069</v>
      </c>
      <c r="L27" s="75">
        <f>E27*M$5</f>
        <v>28366.575999976725</v>
      </c>
      <c r="M27" s="83">
        <f t="shared" si="4"/>
        <v>93198.97075010752</v>
      </c>
      <c r="N27" s="269">
        <f>SUM(I18:I21)</f>
        <v>64788.185713320505</v>
      </c>
      <c r="O27" s="88">
        <f t="shared" si="6"/>
        <v>157987.15646342802</v>
      </c>
      <c r="P27" s="88">
        <f>R27*P$8</f>
        <v>267579.5149058737</v>
      </c>
      <c r="Q27" s="259">
        <f>R27*R$6</f>
        <v>8919317.163529124</v>
      </c>
      <c r="R27" s="94">
        <f t="shared" si="1"/>
        <v>8919317.163529124</v>
      </c>
      <c r="S27" s="284">
        <f>Q27+N27</f>
        <v>8984105.349242445</v>
      </c>
      <c r="T27" s="223">
        <f>S27/C21</f>
        <v>1.5499536388178583</v>
      </c>
      <c r="U27" s="227">
        <f>(T27*100)/U$7</f>
        <v>15.499536388178583</v>
      </c>
      <c r="V27" s="7"/>
      <c r="W27" s="7"/>
    </row>
    <row r="28" spans="1:23" ht="10.5">
      <c r="A28" s="7"/>
      <c r="B28" s="15">
        <v>13</v>
      </c>
      <c r="C28" s="10">
        <f>C27+(C27*E$5)</f>
        <v>6990381.04715845</v>
      </c>
      <c r="D28" s="10">
        <f t="shared" si="2"/>
        <v>9793114.79442393</v>
      </c>
      <c r="E28" s="36">
        <f t="shared" si="0"/>
        <v>9850241.297391403</v>
      </c>
      <c r="F28" s="45">
        <f t="shared" si="3"/>
        <v>57126.50296747312</v>
      </c>
      <c r="G28" s="48"/>
      <c r="H28" s="49"/>
      <c r="I28" s="49"/>
      <c r="J28" s="101"/>
      <c r="K28" s="55"/>
      <c r="L28" s="55"/>
      <c r="M28" s="81">
        <f t="shared" si="4"/>
        <v>0</v>
      </c>
      <c r="N28" s="267"/>
      <c r="O28" s="87">
        <f t="shared" si="6"/>
        <v>0</v>
      </c>
      <c r="P28" s="87"/>
      <c r="Q28" s="258"/>
      <c r="R28" s="93">
        <f>E28-O28-P27</f>
        <v>9582661.78248553</v>
      </c>
      <c r="S28" s="267"/>
      <c r="T28" s="222"/>
      <c r="U28" s="226"/>
      <c r="V28" s="7"/>
      <c r="W28" s="7"/>
    </row>
    <row r="29" spans="1:23" ht="10.5">
      <c r="A29" s="7"/>
      <c r="B29" s="15">
        <v>14</v>
      </c>
      <c r="C29" s="10">
        <f aca="true" t="shared" si="7" ref="C29:C39">C28+(C28*E$5)</f>
        <v>7060284.857630034</v>
      </c>
      <c r="D29" s="10">
        <f t="shared" si="2"/>
        <v>10465197.389689283</v>
      </c>
      <c r="E29" s="36">
        <f t="shared" si="0"/>
        <v>10526244.37446247</v>
      </c>
      <c r="F29" s="45">
        <f t="shared" si="3"/>
        <v>61046.98477318697</v>
      </c>
      <c r="G29" s="48"/>
      <c r="H29" s="49"/>
      <c r="I29" s="49"/>
      <c r="J29" s="101"/>
      <c r="K29" s="55"/>
      <c r="L29" s="55"/>
      <c r="M29" s="81">
        <f t="shared" si="4"/>
        <v>0</v>
      </c>
      <c r="N29" s="267"/>
      <c r="O29" s="87">
        <f t="shared" si="6"/>
        <v>0</v>
      </c>
      <c r="P29" s="87"/>
      <c r="Q29" s="258"/>
      <c r="R29" s="93">
        <f aca="true" t="shared" si="8" ref="R29:R39">E29-O29</f>
        <v>10526244.37446247</v>
      </c>
      <c r="S29" s="267"/>
      <c r="T29" s="222"/>
      <c r="U29" s="226"/>
      <c r="V29" s="7"/>
      <c r="W29" s="7"/>
    </row>
    <row r="30" spans="1:23" ht="10.5">
      <c r="A30" s="7"/>
      <c r="B30" s="15">
        <v>15</v>
      </c>
      <c r="C30" s="10">
        <f t="shared" si="7"/>
        <v>7130887.706206335</v>
      </c>
      <c r="D30" s="10">
        <f t="shared" si="2"/>
        <v>11417605.337738262</v>
      </c>
      <c r="E30" s="36">
        <f t="shared" si="0"/>
        <v>11484208.035541736</v>
      </c>
      <c r="F30" s="45">
        <f t="shared" si="3"/>
        <v>66602.6978034731</v>
      </c>
      <c r="G30" s="48"/>
      <c r="H30" s="49">
        <f>SUM(F28:F30)*L$8</f>
        <v>36955.23710882664</v>
      </c>
      <c r="I30" s="49">
        <f>SUM(F28:F30)-H30-G30</f>
        <v>147820.94843530655</v>
      </c>
      <c r="J30" s="101">
        <f>E30*M$3</f>
        <v>21532.890066640754</v>
      </c>
      <c r="K30" s="55">
        <f>E30*M$4</f>
        <v>14355.26004442717</v>
      </c>
      <c r="L30" s="55">
        <f>E30*M$5</f>
        <v>35888.150111067924</v>
      </c>
      <c r="M30" s="81">
        <f t="shared" si="4"/>
        <v>108731.53733096248</v>
      </c>
      <c r="N30" s="267"/>
      <c r="O30" s="87">
        <f t="shared" si="6"/>
        <v>108731.53733096248</v>
      </c>
      <c r="P30" s="87"/>
      <c r="Q30" s="258"/>
      <c r="R30" s="93">
        <f t="shared" si="8"/>
        <v>11375476.498210773</v>
      </c>
      <c r="S30" s="267"/>
      <c r="T30" s="222"/>
      <c r="U30" s="226"/>
      <c r="V30" s="7"/>
      <c r="W30" s="7"/>
    </row>
    <row r="31" spans="1:23" ht="10.5">
      <c r="A31" s="7"/>
      <c r="B31" s="15">
        <v>16</v>
      </c>
      <c r="C31" s="10">
        <f t="shared" si="7"/>
        <v>7202196.583268398</v>
      </c>
      <c r="D31" s="10">
        <f t="shared" si="2"/>
        <v>12275751.071119323</v>
      </c>
      <c r="E31" s="36">
        <f t="shared" si="0"/>
        <v>12347359.619034186</v>
      </c>
      <c r="F31" s="45">
        <f t="shared" si="3"/>
        <v>71608.54791486263</v>
      </c>
      <c r="G31" s="48"/>
      <c r="H31" s="49"/>
      <c r="I31" s="49"/>
      <c r="J31" s="101"/>
      <c r="K31" s="55"/>
      <c r="L31" s="55"/>
      <c r="M31" s="81">
        <f t="shared" si="4"/>
        <v>0</v>
      </c>
      <c r="N31" s="267"/>
      <c r="O31" s="87">
        <f t="shared" si="6"/>
        <v>0</v>
      </c>
      <c r="P31" s="87"/>
      <c r="Q31" s="258"/>
      <c r="R31" s="93">
        <f t="shared" si="8"/>
        <v>12347359.619034186</v>
      </c>
      <c r="S31" s="267"/>
      <c r="T31" s="222"/>
      <c r="U31" s="226"/>
      <c r="V31" s="7"/>
      <c r="W31" s="7"/>
    </row>
    <row r="32" spans="1:23" ht="10.5">
      <c r="A32" s="7"/>
      <c r="B32" s="15">
        <v>17</v>
      </c>
      <c r="C32" s="10">
        <f t="shared" si="7"/>
        <v>7274218.549101083</v>
      </c>
      <c r="D32" s="10">
        <f t="shared" si="2"/>
        <v>13256636.937671822</v>
      </c>
      <c r="E32" s="36">
        <f t="shared" si="0"/>
        <v>13333967.319808241</v>
      </c>
      <c r="F32" s="45">
        <f t="shared" si="3"/>
        <v>77330.38213641942</v>
      </c>
      <c r="G32" s="48"/>
      <c r="H32" s="49"/>
      <c r="I32" s="49"/>
      <c r="J32" s="101"/>
      <c r="K32" s="55"/>
      <c r="L32" s="55"/>
      <c r="M32" s="81">
        <f t="shared" si="4"/>
        <v>0</v>
      </c>
      <c r="N32" s="267"/>
      <c r="O32" s="87">
        <f t="shared" si="6"/>
        <v>0</v>
      </c>
      <c r="P32" s="87"/>
      <c r="Q32" s="258"/>
      <c r="R32" s="93">
        <f t="shared" si="8"/>
        <v>13333967.319808241</v>
      </c>
      <c r="S32" s="267"/>
      <c r="T32" s="222"/>
      <c r="U32" s="226"/>
      <c r="V32" s="7"/>
      <c r="W32" s="7"/>
    </row>
    <row r="33" spans="1:23" ht="10.5">
      <c r="A33" s="7"/>
      <c r="B33" s="241">
        <v>18</v>
      </c>
      <c r="C33" s="278">
        <f t="shared" si="7"/>
        <v>7346960.734592093</v>
      </c>
      <c r="D33" s="10">
        <f t="shared" si="2"/>
        <v>14252337.411632253</v>
      </c>
      <c r="E33" s="36">
        <f t="shared" si="0"/>
        <v>14335476.046533441</v>
      </c>
      <c r="F33" s="45">
        <f t="shared" si="3"/>
        <v>83138.63490118831</v>
      </c>
      <c r="G33" s="48"/>
      <c r="H33" s="49">
        <f>SUM(F31:F33)*L$8</f>
        <v>46415.51299049408</v>
      </c>
      <c r="I33" s="49">
        <f>SUM(F31:F33)-H33-G33</f>
        <v>185662.05196197628</v>
      </c>
      <c r="J33" s="101">
        <f>E33*M$3</f>
        <v>26879.0175872502</v>
      </c>
      <c r="K33" s="55">
        <f>E33*M$4</f>
        <v>17919.3450581668</v>
      </c>
      <c r="L33" s="55">
        <f>E33*M$5</f>
        <v>44798.36264541701</v>
      </c>
      <c r="M33" s="81">
        <f t="shared" si="4"/>
        <v>136012.2382813281</v>
      </c>
      <c r="N33" s="267"/>
      <c r="O33" s="87">
        <f t="shared" si="6"/>
        <v>136012.2382813281</v>
      </c>
      <c r="P33" s="87"/>
      <c r="Q33" s="258"/>
      <c r="R33" s="93">
        <f t="shared" si="8"/>
        <v>14199463.808252113</v>
      </c>
      <c r="S33" s="267"/>
      <c r="T33" s="222"/>
      <c r="U33" s="226"/>
      <c r="V33" s="7"/>
      <c r="W33" s="7"/>
    </row>
    <row r="34" spans="1:23" ht="10.5">
      <c r="A34" s="7"/>
      <c r="B34" s="15">
        <v>19</v>
      </c>
      <c r="C34" s="10">
        <f t="shared" si="7"/>
        <v>7420430.341938014</v>
      </c>
      <c r="D34" s="10">
        <f t="shared" si="2"/>
        <v>15127017.600994365</v>
      </c>
      <c r="E34" s="36">
        <f t="shared" si="0"/>
        <v>15215258.537000166</v>
      </c>
      <c r="F34" s="45">
        <f t="shared" si="3"/>
        <v>88240.93600580096</v>
      </c>
      <c r="G34" s="48"/>
      <c r="H34" s="49"/>
      <c r="I34" s="49"/>
      <c r="J34" s="101"/>
      <c r="K34" s="55"/>
      <c r="L34" s="55"/>
      <c r="M34" s="81">
        <f t="shared" si="4"/>
        <v>0</v>
      </c>
      <c r="N34" s="267"/>
      <c r="O34" s="87">
        <f t="shared" si="6"/>
        <v>0</v>
      </c>
      <c r="P34" s="87"/>
      <c r="Q34" s="258"/>
      <c r="R34" s="93">
        <f t="shared" si="8"/>
        <v>15215258.537000166</v>
      </c>
      <c r="S34" s="267"/>
      <c r="T34" s="222"/>
      <c r="U34" s="226"/>
      <c r="V34" s="7"/>
      <c r="W34" s="7"/>
    </row>
    <row r="35" spans="1:23" ht="10.5">
      <c r="A35" s="7"/>
      <c r="B35" s="15">
        <v>20</v>
      </c>
      <c r="C35" s="10">
        <f t="shared" si="7"/>
        <v>7494634.645357395</v>
      </c>
      <c r="D35" s="10">
        <f t="shared" si="2"/>
        <v>16152087.867669841</v>
      </c>
      <c r="E35" s="36">
        <f t="shared" si="0"/>
        <v>16246308.380231248</v>
      </c>
      <c r="F35" s="45">
        <f t="shared" si="3"/>
        <v>94220.51256140694</v>
      </c>
      <c r="G35" s="48"/>
      <c r="H35" s="49"/>
      <c r="I35" s="49"/>
      <c r="J35" s="101"/>
      <c r="K35" s="55"/>
      <c r="L35" s="55"/>
      <c r="M35" s="81">
        <f t="shared" si="4"/>
        <v>0</v>
      </c>
      <c r="N35" s="267"/>
      <c r="O35" s="87">
        <f t="shared" si="6"/>
        <v>0</v>
      </c>
      <c r="P35" s="87"/>
      <c r="Q35" s="258"/>
      <c r="R35" s="93">
        <f t="shared" si="8"/>
        <v>16246308.380231248</v>
      </c>
      <c r="S35" s="267"/>
      <c r="T35" s="222"/>
      <c r="U35" s="226"/>
      <c r="V35" s="7"/>
      <c r="W35" s="7"/>
    </row>
    <row r="36" spans="1:23" ht="10.5">
      <c r="A36" s="7"/>
      <c r="B36" s="15">
        <v>21</v>
      </c>
      <c r="C36" s="10">
        <f t="shared" si="7"/>
        <v>7569580.991810968</v>
      </c>
      <c r="D36" s="10">
        <f t="shared" si="2"/>
        <v>17192506.00420762</v>
      </c>
      <c r="E36" s="36">
        <f t="shared" si="0"/>
        <v>17292795.622565497</v>
      </c>
      <c r="F36" s="45">
        <f t="shared" si="3"/>
        <v>100289.61835787818</v>
      </c>
      <c r="G36" s="48"/>
      <c r="H36" s="49">
        <f>SUM(F34:F36)*L$8</f>
        <v>56550.21338501722</v>
      </c>
      <c r="I36" s="49">
        <f>SUM(F34:F36)-H36-G36</f>
        <v>226200.85354006887</v>
      </c>
      <c r="J36" s="101">
        <f>E36*M$3</f>
        <v>32423.991792310306</v>
      </c>
      <c r="K36" s="55">
        <f>E36*M$4</f>
        <v>21615.994528206873</v>
      </c>
      <c r="L36" s="55">
        <f>E36*M$5</f>
        <v>54039.98632051718</v>
      </c>
      <c r="M36" s="81">
        <f t="shared" si="4"/>
        <v>164630.18602605158</v>
      </c>
      <c r="N36" s="267"/>
      <c r="O36" s="87">
        <f t="shared" si="6"/>
        <v>164630.18602605158</v>
      </c>
      <c r="P36" s="87"/>
      <c r="Q36" s="258"/>
      <c r="R36" s="93">
        <f t="shared" si="8"/>
        <v>17128165.436539445</v>
      </c>
      <c r="S36" s="267"/>
      <c r="T36" s="222"/>
      <c r="U36" s="226"/>
      <c r="V36" s="7"/>
      <c r="W36" s="7"/>
    </row>
    <row r="37" spans="1:23" ht="10.5">
      <c r="A37" s="7"/>
      <c r="B37" s="15">
        <v>22</v>
      </c>
      <c r="C37" s="10">
        <f t="shared" si="7"/>
        <v>7645276.8017290775</v>
      </c>
      <c r="D37" s="10">
        <f t="shared" si="2"/>
        <v>18083825.03675558</v>
      </c>
      <c r="E37" s="36">
        <f t="shared" si="0"/>
        <v>18189314.016136654</v>
      </c>
      <c r="F37" s="45">
        <f t="shared" si="3"/>
        <v>105488.97938107327</v>
      </c>
      <c r="G37" s="48"/>
      <c r="H37" s="49"/>
      <c r="I37" s="49"/>
      <c r="J37" s="101"/>
      <c r="K37" s="55"/>
      <c r="L37" s="55"/>
      <c r="M37" s="81">
        <f t="shared" si="4"/>
        <v>0</v>
      </c>
      <c r="N37" s="267"/>
      <c r="O37" s="87">
        <f t="shared" si="6"/>
        <v>0</v>
      </c>
      <c r="P37" s="87"/>
      <c r="Q37" s="258"/>
      <c r="R37" s="93">
        <f t="shared" si="8"/>
        <v>18189314.016136654</v>
      </c>
      <c r="S37" s="267"/>
      <c r="T37" s="222"/>
      <c r="U37" s="226"/>
      <c r="V37" s="7"/>
      <c r="W37" s="7"/>
    </row>
    <row r="38" spans="1:23" ht="10.5">
      <c r="A38" s="7"/>
      <c r="B38" s="15">
        <v>23</v>
      </c>
      <c r="C38" s="10">
        <f t="shared" si="7"/>
        <v>7721729.569746369</v>
      </c>
      <c r="D38" s="10">
        <f t="shared" si="2"/>
        <v>19154530.21235495</v>
      </c>
      <c r="E38" s="36">
        <f t="shared" si="0"/>
        <v>19266264.97192702</v>
      </c>
      <c r="F38" s="45">
        <f t="shared" si="3"/>
        <v>111734.75957207009</v>
      </c>
      <c r="G38" s="48"/>
      <c r="H38" s="49"/>
      <c r="I38" s="49"/>
      <c r="J38" s="101"/>
      <c r="K38" s="55"/>
      <c r="L38" s="55"/>
      <c r="M38" s="81">
        <f t="shared" si="4"/>
        <v>0</v>
      </c>
      <c r="N38" s="268" t="s">
        <v>61</v>
      </c>
      <c r="O38" s="87">
        <f t="shared" si="6"/>
        <v>0</v>
      </c>
      <c r="P38" s="87"/>
      <c r="Q38" s="258"/>
      <c r="R38" s="93">
        <f t="shared" si="8"/>
        <v>19266264.97192702</v>
      </c>
      <c r="S38" s="267"/>
      <c r="T38" s="222"/>
      <c r="U38" s="226"/>
      <c r="V38" s="7"/>
      <c r="W38" s="7"/>
    </row>
    <row r="39" spans="1:23" ht="10.5">
      <c r="A39" s="7"/>
      <c r="B39" s="69">
        <v>24</v>
      </c>
      <c r="C39" s="70">
        <f t="shared" si="7"/>
        <v>7798946.865443832</v>
      </c>
      <c r="D39" s="70">
        <f t="shared" si="2"/>
        <v>20241133.3301075</v>
      </c>
      <c r="E39" s="71">
        <f t="shared" si="0"/>
        <v>20359206.60786646</v>
      </c>
      <c r="F39" s="72">
        <f t="shared" si="3"/>
        <v>118073.27775895968</v>
      </c>
      <c r="G39" s="73">
        <f>SUM(F28:F39)*E$11</f>
        <v>25872.545853344818</v>
      </c>
      <c r="H39" s="74">
        <f>SUM(F37:F39)*L$8</f>
        <v>67059.40334242061</v>
      </c>
      <c r="I39" s="74">
        <f>SUM(F37:F39)-H39-G39</f>
        <v>242365.06751633764</v>
      </c>
      <c r="J39" s="102">
        <f>E39*M$3</f>
        <v>38173.51238974961</v>
      </c>
      <c r="K39" s="75">
        <f>E39*M$4</f>
        <v>25449.008259833074</v>
      </c>
      <c r="L39" s="75">
        <f>E39*M$5</f>
        <v>63622.520649582686</v>
      </c>
      <c r="M39" s="83">
        <f t="shared" si="4"/>
        <v>220176.99049493077</v>
      </c>
      <c r="N39" s="269">
        <f>SUM(I24:I33)</f>
        <v>517864.7900850359</v>
      </c>
      <c r="O39" s="88">
        <f t="shared" si="6"/>
        <v>738041.7805799667</v>
      </c>
      <c r="P39" s="88">
        <f>R39*P$8</f>
        <v>588634.9448185947</v>
      </c>
      <c r="Q39" s="259">
        <f>R39*R$7</f>
        <v>12753757.137736222</v>
      </c>
      <c r="R39" s="94">
        <f t="shared" si="8"/>
        <v>19621164.827286493</v>
      </c>
      <c r="S39" s="284">
        <f>Q39+N39</f>
        <v>13271621.927821258</v>
      </c>
      <c r="T39" s="223">
        <f>S39/C33</f>
        <v>1.8064098077091608</v>
      </c>
      <c r="U39" s="227">
        <f>(T39*100)/U$7</f>
        <v>18.064098077091607</v>
      </c>
      <c r="V39" s="7"/>
      <c r="W39" s="7"/>
    </row>
    <row r="40" spans="1:23" ht="10.5">
      <c r="A40" s="7"/>
      <c r="B40" s="15">
        <v>25</v>
      </c>
      <c r="C40" s="10">
        <f>C39+(C39*E$6)</f>
        <v>7798946.865443832</v>
      </c>
      <c r="D40" s="10">
        <f t="shared" si="2"/>
        <v>20596033.18546697</v>
      </c>
      <c r="E40" s="36">
        <f t="shared" si="0"/>
        <v>20716176.712382194</v>
      </c>
      <c r="F40" s="45">
        <f t="shared" si="3"/>
        <v>120143.5269152224</v>
      </c>
      <c r="G40" s="48"/>
      <c r="H40" s="49"/>
      <c r="I40" s="49"/>
      <c r="J40" s="101"/>
      <c r="K40" s="55"/>
      <c r="L40" s="55"/>
      <c r="M40" s="81">
        <f t="shared" si="4"/>
        <v>0</v>
      </c>
      <c r="N40" s="267"/>
      <c r="O40" s="87">
        <f t="shared" si="6"/>
        <v>0</v>
      </c>
      <c r="P40" s="87"/>
      <c r="Q40" s="258"/>
      <c r="R40" s="93">
        <f>E40-O40-P39</f>
        <v>20127541.7675636</v>
      </c>
      <c r="S40" s="267"/>
      <c r="T40" s="222"/>
      <c r="U40" s="226"/>
      <c r="V40" s="7"/>
      <c r="W40" s="7"/>
    </row>
    <row r="41" spans="1:23" ht="10.5">
      <c r="A41" s="7"/>
      <c r="B41" s="15">
        <v>26</v>
      </c>
      <c r="C41" s="10">
        <f aca="true" t="shared" si="9" ref="C41:C51">C40+(C40*E$6)</f>
        <v>7798946.865443832</v>
      </c>
      <c r="D41" s="10">
        <f t="shared" si="2"/>
        <v>21102410.12574408</v>
      </c>
      <c r="E41" s="36">
        <f t="shared" si="0"/>
        <v>21225507.518144254</v>
      </c>
      <c r="F41" s="45">
        <f t="shared" si="3"/>
        <v>123097.39240017533</v>
      </c>
      <c r="G41" s="48"/>
      <c r="H41" s="49"/>
      <c r="I41" s="49"/>
      <c r="J41" s="101"/>
      <c r="K41" s="55"/>
      <c r="L41" s="55"/>
      <c r="M41" s="81">
        <f t="shared" si="4"/>
        <v>0</v>
      </c>
      <c r="N41" s="267"/>
      <c r="O41" s="87">
        <f t="shared" si="6"/>
        <v>0</v>
      </c>
      <c r="P41" s="87"/>
      <c r="Q41" s="258"/>
      <c r="R41" s="93">
        <f aca="true" t="shared" si="10" ref="R41:R51">E41-O41</f>
        <v>21225507.518144254</v>
      </c>
      <c r="S41" s="267"/>
      <c r="T41" s="222"/>
      <c r="U41" s="226"/>
      <c r="V41" s="7"/>
      <c r="W41" s="7"/>
    </row>
    <row r="42" spans="1:23" ht="10.5">
      <c r="A42" s="7"/>
      <c r="B42" s="15">
        <v>27</v>
      </c>
      <c r="C42" s="10">
        <f t="shared" si="9"/>
        <v>7798946.865443832</v>
      </c>
      <c r="D42" s="10">
        <f t="shared" si="2"/>
        <v>22200375.87632473</v>
      </c>
      <c r="E42" s="36">
        <f t="shared" si="0"/>
        <v>22329878.068936627</v>
      </c>
      <c r="F42" s="45">
        <f t="shared" si="3"/>
        <v>129502.1926118955</v>
      </c>
      <c r="G42" s="48"/>
      <c r="H42" s="49">
        <f>SUM(F40:F42)*L$8</f>
        <v>74548.62238545866</v>
      </c>
      <c r="I42" s="49">
        <f>SUM(F40:F42)-H42-G42</f>
        <v>298194.48954183457</v>
      </c>
      <c r="J42" s="101">
        <f>E42*M$3</f>
        <v>41868.52137925618</v>
      </c>
      <c r="K42" s="55">
        <f>E42*M$4</f>
        <v>27912.347586170785</v>
      </c>
      <c r="L42" s="55">
        <f>E42*M$5</f>
        <v>69780.86896542697</v>
      </c>
      <c r="M42" s="81">
        <f t="shared" si="4"/>
        <v>214110.36031631258</v>
      </c>
      <c r="N42" s="267"/>
      <c r="O42" s="87">
        <f t="shared" si="6"/>
        <v>214110.36031631258</v>
      </c>
      <c r="P42" s="87"/>
      <c r="Q42" s="258"/>
      <c r="R42" s="93">
        <f t="shared" si="10"/>
        <v>22115767.708620314</v>
      </c>
      <c r="S42" s="267"/>
      <c r="T42" s="222"/>
      <c r="U42" s="226"/>
      <c r="V42" s="7"/>
      <c r="W42" s="7"/>
    </row>
    <row r="43" spans="1:23" ht="10.5">
      <c r="A43" s="7"/>
      <c r="B43" s="15">
        <v>28</v>
      </c>
      <c r="C43" s="10">
        <f t="shared" si="9"/>
        <v>7798946.865443832</v>
      </c>
      <c r="D43" s="10">
        <f t="shared" si="2"/>
        <v>23090636.06680079</v>
      </c>
      <c r="E43" s="36">
        <f t="shared" si="0"/>
        <v>23225331.44385713</v>
      </c>
      <c r="F43" s="45">
        <f t="shared" si="3"/>
        <v>134695.3770563379</v>
      </c>
      <c r="G43" s="48"/>
      <c r="H43" s="49"/>
      <c r="I43" s="49"/>
      <c r="J43" s="101"/>
      <c r="K43" s="55"/>
      <c r="L43" s="55"/>
      <c r="M43" s="81">
        <f t="shared" si="4"/>
        <v>0</v>
      </c>
      <c r="N43" s="267"/>
      <c r="O43" s="87">
        <f t="shared" si="6"/>
        <v>0</v>
      </c>
      <c r="P43" s="87"/>
      <c r="Q43" s="258"/>
      <c r="R43" s="93">
        <f t="shared" si="10"/>
        <v>23225331.44385713</v>
      </c>
      <c r="S43" s="267"/>
      <c r="T43" s="222"/>
      <c r="U43" s="226"/>
      <c r="V43" s="7"/>
      <c r="W43" s="7"/>
    </row>
    <row r="44" spans="1:23" ht="10.5">
      <c r="A44" s="7"/>
      <c r="B44" s="15">
        <v>29</v>
      </c>
      <c r="C44" s="10">
        <f t="shared" si="9"/>
        <v>7798946.865443832</v>
      </c>
      <c r="D44" s="10">
        <f t="shared" si="2"/>
        <v>24200199.802037608</v>
      </c>
      <c r="E44" s="36">
        <f t="shared" si="0"/>
        <v>24341367.63421616</v>
      </c>
      <c r="F44" s="45">
        <f t="shared" si="3"/>
        <v>141167.8321785517</v>
      </c>
      <c r="G44" s="48"/>
      <c r="H44" s="49"/>
      <c r="I44" s="49"/>
      <c r="J44" s="101"/>
      <c r="K44" s="55"/>
      <c r="L44" s="55"/>
      <c r="M44" s="81">
        <f t="shared" si="4"/>
        <v>0</v>
      </c>
      <c r="N44" s="267"/>
      <c r="O44" s="87">
        <f t="shared" si="6"/>
        <v>0</v>
      </c>
      <c r="P44" s="87"/>
      <c r="Q44" s="258"/>
      <c r="R44" s="93">
        <f t="shared" si="10"/>
        <v>24341367.63421616</v>
      </c>
      <c r="S44" s="267"/>
      <c r="T44" s="222"/>
      <c r="U44" s="226"/>
      <c r="V44" s="7"/>
      <c r="W44" s="7"/>
    </row>
    <row r="45" spans="1:23" ht="10.5">
      <c r="A45" s="7"/>
      <c r="B45" s="241">
        <v>30</v>
      </c>
      <c r="C45" s="278">
        <f t="shared" si="9"/>
        <v>7798946.865443832</v>
      </c>
      <c r="D45" s="10">
        <f t="shared" si="2"/>
        <v>25316235.992396638</v>
      </c>
      <c r="E45" s="36">
        <f t="shared" si="0"/>
        <v>25463914.035685617</v>
      </c>
      <c r="F45" s="45">
        <f t="shared" si="3"/>
        <v>147678.04328897968</v>
      </c>
      <c r="G45" s="48"/>
      <c r="H45" s="49">
        <f>SUM(F43:F45)*L$8</f>
        <v>84708.25050477387</v>
      </c>
      <c r="I45" s="49">
        <f>SUM(F43:F45)-H45-G45</f>
        <v>338833.0020190954</v>
      </c>
      <c r="J45" s="101">
        <f>E45*M$3</f>
        <v>47744.83881691053</v>
      </c>
      <c r="K45" s="55">
        <f>E45*M$4</f>
        <v>31829.892544607024</v>
      </c>
      <c r="L45" s="55">
        <f>E45*M$5</f>
        <v>79574.73136151757</v>
      </c>
      <c r="M45" s="81">
        <f t="shared" si="4"/>
        <v>243857.71322780897</v>
      </c>
      <c r="N45" s="267"/>
      <c r="O45" s="87">
        <f t="shared" si="6"/>
        <v>243857.71322780897</v>
      </c>
      <c r="P45" s="87"/>
      <c r="Q45" s="258"/>
      <c r="R45" s="93">
        <f t="shared" si="10"/>
        <v>25220056.32245781</v>
      </c>
      <c r="S45" s="267"/>
      <c r="T45" s="222"/>
      <c r="U45" s="226"/>
      <c r="V45" s="7"/>
      <c r="W45" s="7"/>
    </row>
    <row r="46" spans="1:23" ht="10.5">
      <c r="A46" s="7"/>
      <c r="B46" s="15">
        <v>31</v>
      </c>
      <c r="C46" s="10">
        <f t="shared" si="9"/>
        <v>7798946.865443832</v>
      </c>
      <c r="D46" s="10">
        <f t="shared" si="2"/>
        <v>26194924.680638287</v>
      </c>
      <c r="E46" s="36">
        <f t="shared" si="0"/>
        <v>26347728.407942012</v>
      </c>
      <c r="F46" s="45">
        <f t="shared" si="3"/>
        <v>152803.72730372474</v>
      </c>
      <c r="G46" s="48"/>
      <c r="H46" s="49"/>
      <c r="I46" s="49"/>
      <c r="J46" s="101"/>
      <c r="K46" s="55"/>
      <c r="L46" s="55"/>
      <c r="M46" s="81">
        <f t="shared" si="4"/>
        <v>0</v>
      </c>
      <c r="N46" s="267"/>
      <c r="O46" s="87">
        <f t="shared" si="6"/>
        <v>0</v>
      </c>
      <c r="P46" s="87"/>
      <c r="Q46" s="258"/>
      <c r="R46" s="93">
        <f t="shared" si="10"/>
        <v>26347728.407942012</v>
      </c>
      <c r="S46" s="267"/>
      <c r="T46" s="222"/>
      <c r="U46" s="226"/>
      <c r="V46" s="7"/>
      <c r="W46" s="7"/>
    </row>
    <row r="47" spans="1:23" ht="10.5">
      <c r="A47" s="7"/>
      <c r="B47" s="15">
        <v>32</v>
      </c>
      <c r="C47" s="10">
        <f t="shared" si="9"/>
        <v>7798946.865443832</v>
      </c>
      <c r="D47" s="10">
        <f t="shared" si="2"/>
        <v>27322596.76612249</v>
      </c>
      <c r="E47" s="36">
        <f t="shared" si="0"/>
        <v>27481978.580591537</v>
      </c>
      <c r="F47" s="45">
        <f t="shared" si="3"/>
        <v>159381.8144690469</v>
      </c>
      <c r="G47" s="48"/>
      <c r="H47" s="49"/>
      <c r="I47" s="49"/>
      <c r="J47" s="101"/>
      <c r="K47" s="55"/>
      <c r="L47" s="55"/>
      <c r="M47" s="81">
        <f t="shared" si="4"/>
        <v>0</v>
      </c>
      <c r="N47" s="267"/>
      <c r="O47" s="87">
        <f t="shared" si="6"/>
        <v>0</v>
      </c>
      <c r="P47" s="87"/>
      <c r="Q47" s="258"/>
      <c r="R47" s="93">
        <f t="shared" si="10"/>
        <v>27481978.580591537</v>
      </c>
      <c r="S47" s="267"/>
      <c r="T47" s="222"/>
      <c r="U47" s="226"/>
      <c r="V47" s="7"/>
      <c r="W47" s="7"/>
    </row>
    <row r="48" spans="1:23" ht="10.5">
      <c r="A48" s="7"/>
      <c r="B48" s="15">
        <v>33</v>
      </c>
      <c r="C48" s="10">
        <f t="shared" si="9"/>
        <v>7798946.865443832</v>
      </c>
      <c r="D48" s="10">
        <f t="shared" si="2"/>
        <v>28456846.938772015</v>
      </c>
      <c r="E48" s="36">
        <f aca="true" t="shared" si="11" ref="E48:E75">D48+(D48*M$11)</f>
        <v>28622845.21258152</v>
      </c>
      <c r="F48" s="45">
        <f t="shared" si="3"/>
        <v>165998.27380950376</v>
      </c>
      <c r="G48" s="48"/>
      <c r="H48" s="49">
        <f>SUM(F46:F48)*L$8</f>
        <v>95636.76311645508</v>
      </c>
      <c r="I48" s="49">
        <f>SUM(F46:F48)-H48-G48</f>
        <v>382547.05246582034</v>
      </c>
      <c r="J48" s="101">
        <f>E48*M$3</f>
        <v>53667.834773590344</v>
      </c>
      <c r="K48" s="55">
        <f>E48*M$4</f>
        <v>35778.5565157269</v>
      </c>
      <c r="L48" s="55">
        <f>E48*M$5</f>
        <v>89446.39128931725</v>
      </c>
      <c r="M48" s="81">
        <f t="shared" si="4"/>
        <v>274529.5456950896</v>
      </c>
      <c r="N48" s="267"/>
      <c r="O48" s="87">
        <f t="shared" si="6"/>
        <v>274529.5456950896</v>
      </c>
      <c r="P48" s="87"/>
      <c r="Q48" s="258"/>
      <c r="R48" s="93">
        <f t="shared" si="10"/>
        <v>28348315.66688643</v>
      </c>
      <c r="S48" s="267"/>
      <c r="T48" s="222"/>
      <c r="U48" s="226"/>
      <c r="V48" s="7"/>
      <c r="W48" s="7"/>
    </row>
    <row r="49" spans="1:23" ht="10.5">
      <c r="A49" s="7"/>
      <c r="B49" s="15">
        <v>34</v>
      </c>
      <c r="C49" s="10">
        <f t="shared" si="9"/>
        <v>7798946.865443832</v>
      </c>
      <c r="D49" s="10">
        <f aca="true" t="shared" si="12" ref="D49:D75">(C49*H$4)+R48</f>
        <v>29323184.02506691</v>
      </c>
      <c r="E49" s="36">
        <f t="shared" si="11"/>
        <v>29494235.9318798</v>
      </c>
      <c r="F49" s="45">
        <f t="shared" si="3"/>
        <v>171051.90681289136</v>
      </c>
      <c r="G49" s="48"/>
      <c r="H49" s="49"/>
      <c r="I49" s="49"/>
      <c r="J49" s="101"/>
      <c r="K49" s="55"/>
      <c r="L49" s="55"/>
      <c r="M49" s="81">
        <f t="shared" si="4"/>
        <v>0</v>
      </c>
      <c r="N49" s="267"/>
      <c r="O49" s="87">
        <f t="shared" si="6"/>
        <v>0</v>
      </c>
      <c r="P49" s="87"/>
      <c r="Q49" s="258"/>
      <c r="R49" s="93">
        <f t="shared" si="10"/>
        <v>29494235.9318798</v>
      </c>
      <c r="S49" s="267"/>
      <c r="T49" s="222"/>
      <c r="U49" s="226"/>
      <c r="V49" s="7"/>
      <c r="W49" s="7"/>
    </row>
    <row r="50" spans="1:23" ht="10.5">
      <c r="A50" s="7"/>
      <c r="B50" s="15">
        <v>35</v>
      </c>
      <c r="C50" s="10">
        <f t="shared" si="9"/>
        <v>7798946.865443832</v>
      </c>
      <c r="D50" s="10">
        <f t="shared" si="12"/>
        <v>30469104.290060278</v>
      </c>
      <c r="E50" s="36">
        <f t="shared" si="11"/>
        <v>30646840.731752295</v>
      </c>
      <c r="F50" s="45">
        <f t="shared" si="3"/>
        <v>177736.44169201702</v>
      </c>
      <c r="G50" s="48"/>
      <c r="H50" s="49"/>
      <c r="I50" s="49"/>
      <c r="J50" s="101"/>
      <c r="K50" s="55"/>
      <c r="L50" s="55"/>
      <c r="M50" s="81">
        <f t="shared" si="4"/>
        <v>0</v>
      </c>
      <c r="N50" s="268" t="s">
        <v>62</v>
      </c>
      <c r="O50" s="87">
        <f t="shared" si="6"/>
        <v>0</v>
      </c>
      <c r="P50" s="87"/>
      <c r="Q50" s="258"/>
      <c r="R50" s="93">
        <f t="shared" si="10"/>
        <v>30646840.731752295</v>
      </c>
      <c r="S50" s="267"/>
      <c r="T50" s="222"/>
      <c r="U50" s="226"/>
      <c r="V50" s="7"/>
      <c r="W50" s="7"/>
    </row>
    <row r="51" spans="1:23" ht="10.5">
      <c r="A51" s="7"/>
      <c r="B51" s="69">
        <v>36</v>
      </c>
      <c r="C51" s="70">
        <f t="shared" si="9"/>
        <v>7798946.865443832</v>
      </c>
      <c r="D51" s="70">
        <f t="shared" si="12"/>
        <v>31621709.089932773</v>
      </c>
      <c r="E51" s="71">
        <f t="shared" si="11"/>
        <v>31806169.059624046</v>
      </c>
      <c r="F51" s="72">
        <f t="shared" si="3"/>
        <v>184459.96969127283</v>
      </c>
      <c r="G51" s="73">
        <f>SUM(F40:F51)*E$11</f>
        <v>45192.91245574048</v>
      </c>
      <c r="H51" s="74">
        <f>SUM(F49:F51)*L$8</f>
        <v>106649.66363923624</v>
      </c>
      <c r="I51" s="74">
        <f>SUM(F49:F51)-H51-G51</f>
        <v>381405.74210120447</v>
      </c>
      <c r="J51" s="102">
        <f>E51*M$3</f>
        <v>59636.566986795086</v>
      </c>
      <c r="K51" s="75">
        <f>E51*M$4</f>
        <v>39757.71132453006</v>
      </c>
      <c r="L51" s="75">
        <f>E51*M$5</f>
        <v>99394.27831132515</v>
      </c>
      <c r="M51" s="83">
        <f t="shared" si="4"/>
        <v>350631.132717627</v>
      </c>
      <c r="N51" s="269">
        <f>SUM(I36:I45)</f>
        <v>1105593.4126173365</v>
      </c>
      <c r="O51" s="88">
        <f t="shared" si="6"/>
        <v>1456224.5453349636</v>
      </c>
      <c r="P51" s="88">
        <f>R51*P$8</f>
        <v>910498.3354286724</v>
      </c>
      <c r="Q51" s="259">
        <f>R51*R$8</f>
        <v>13050476.141144305</v>
      </c>
      <c r="R51" s="94">
        <f t="shared" si="10"/>
        <v>30349944.51428908</v>
      </c>
      <c r="S51" s="284">
        <f>Q51+N51</f>
        <v>14156069.553761642</v>
      </c>
      <c r="T51" s="223">
        <f>S51/C45</f>
        <v>1.8151257853140959</v>
      </c>
      <c r="U51" s="227">
        <f>(T51*100)/U$7</f>
        <v>18.151257853140958</v>
      </c>
      <c r="V51" s="7"/>
      <c r="W51" s="7"/>
    </row>
    <row r="52" spans="1:23" ht="10.5">
      <c r="A52" s="7"/>
      <c r="B52" s="15">
        <v>37</v>
      </c>
      <c r="C52" s="10">
        <f>C51+(C51*E$7)</f>
        <v>7798946.865443832</v>
      </c>
      <c r="D52" s="10">
        <f t="shared" si="12"/>
        <v>31324812.87246956</v>
      </c>
      <c r="E52" s="36">
        <f t="shared" si="11"/>
        <v>31507540.947558966</v>
      </c>
      <c r="F52" s="45">
        <f t="shared" si="3"/>
        <v>182728.07508940622</v>
      </c>
      <c r="G52" s="48"/>
      <c r="H52" s="49"/>
      <c r="I52" s="49"/>
      <c r="J52" s="101"/>
      <c r="K52" s="55"/>
      <c r="L52" s="55"/>
      <c r="M52" s="81">
        <f t="shared" si="4"/>
        <v>0</v>
      </c>
      <c r="N52" s="267"/>
      <c r="O52" s="87">
        <f t="shared" si="6"/>
        <v>0</v>
      </c>
      <c r="P52" s="87"/>
      <c r="Q52" s="258"/>
      <c r="R52" s="93">
        <f>E52-O52-P51</f>
        <v>30597042.61213029</v>
      </c>
      <c r="S52" s="267"/>
      <c r="T52" s="222"/>
      <c r="U52" s="226"/>
      <c r="V52" s="7"/>
      <c r="W52" s="7"/>
    </row>
    <row r="53" spans="1:23" ht="10.5">
      <c r="A53" s="7"/>
      <c r="B53" s="15">
        <v>38</v>
      </c>
      <c r="C53" s="10">
        <f aca="true" t="shared" si="13" ref="C53:C63">C52+(C52*E$7)</f>
        <v>7798946.865443832</v>
      </c>
      <c r="D53" s="10">
        <f t="shared" si="12"/>
        <v>31571910.97031077</v>
      </c>
      <c r="E53" s="36">
        <f t="shared" si="11"/>
        <v>31756080.450970918</v>
      </c>
      <c r="F53" s="45">
        <f t="shared" si="3"/>
        <v>184169.48066014796</v>
      </c>
      <c r="G53" s="48"/>
      <c r="H53" s="49"/>
      <c r="I53" s="49"/>
      <c r="J53" s="101"/>
      <c r="K53" s="55"/>
      <c r="L53" s="55"/>
      <c r="M53" s="81">
        <f t="shared" si="4"/>
        <v>0</v>
      </c>
      <c r="N53" s="267"/>
      <c r="O53" s="87">
        <f t="shared" si="6"/>
        <v>0</v>
      </c>
      <c r="P53" s="87"/>
      <c r="Q53" s="258"/>
      <c r="R53" s="93">
        <f aca="true" t="shared" si="14" ref="R53:R63">E53-O53</f>
        <v>31756080.450970918</v>
      </c>
      <c r="S53" s="267"/>
      <c r="T53" s="222"/>
      <c r="U53" s="226"/>
      <c r="V53" s="7"/>
      <c r="W53" s="7"/>
    </row>
    <row r="54" spans="1:23" ht="10.5">
      <c r="A54" s="7"/>
      <c r="B54" s="15">
        <v>39</v>
      </c>
      <c r="C54" s="10">
        <f t="shared" si="13"/>
        <v>7798946.865443832</v>
      </c>
      <c r="D54" s="10">
        <f t="shared" si="12"/>
        <v>32730948.809151396</v>
      </c>
      <c r="E54" s="36">
        <f t="shared" si="11"/>
        <v>32921879.343871444</v>
      </c>
      <c r="F54" s="45">
        <f t="shared" si="3"/>
        <v>190930.5347200483</v>
      </c>
      <c r="G54" s="48"/>
      <c r="H54" s="49">
        <f>SUM(F52:F54)*L$8</f>
        <v>111565.61809392051</v>
      </c>
      <c r="I54" s="49">
        <f>SUM(F52:F54)-H54-G54</f>
        <v>446262.472375682</v>
      </c>
      <c r="J54" s="101">
        <f>E54*M$3</f>
        <v>61728.523769758955</v>
      </c>
      <c r="K54" s="55">
        <f>E54*M$4</f>
        <v>41152.34917983931</v>
      </c>
      <c r="L54" s="55">
        <f>E54*M$5</f>
        <v>102880.87294959827</v>
      </c>
      <c r="M54" s="81">
        <f t="shared" si="4"/>
        <v>317327.363993117</v>
      </c>
      <c r="N54" s="267"/>
      <c r="O54" s="87">
        <f t="shared" si="6"/>
        <v>317327.363993117</v>
      </c>
      <c r="P54" s="87"/>
      <c r="Q54" s="258"/>
      <c r="R54" s="93">
        <f t="shared" si="14"/>
        <v>32604551.97987833</v>
      </c>
      <c r="S54" s="267"/>
      <c r="T54" s="222"/>
      <c r="U54" s="226"/>
      <c r="V54" s="7"/>
      <c r="W54" s="7"/>
    </row>
    <row r="55" spans="1:23" ht="10.5">
      <c r="A55" s="7"/>
      <c r="B55" s="15">
        <v>40</v>
      </c>
      <c r="C55" s="10">
        <f t="shared" si="13"/>
        <v>7798946.865443832</v>
      </c>
      <c r="D55" s="10">
        <f t="shared" si="12"/>
        <v>33579420.33805881</v>
      </c>
      <c r="E55" s="36">
        <f t="shared" si="11"/>
        <v>33775300.290030815</v>
      </c>
      <c r="F55" s="45">
        <f t="shared" si="3"/>
        <v>195879.95197200775</v>
      </c>
      <c r="G55" s="48"/>
      <c r="H55" s="49"/>
      <c r="I55" s="49"/>
      <c r="J55" s="101"/>
      <c r="K55" s="55"/>
      <c r="L55" s="55"/>
      <c r="M55" s="81">
        <f t="shared" si="4"/>
        <v>0</v>
      </c>
      <c r="N55" s="267"/>
      <c r="O55" s="87">
        <f t="shared" si="6"/>
        <v>0</v>
      </c>
      <c r="P55" s="87"/>
      <c r="Q55" s="258"/>
      <c r="R55" s="93">
        <f t="shared" si="14"/>
        <v>33775300.290030815</v>
      </c>
      <c r="S55" s="267"/>
      <c r="T55" s="222"/>
      <c r="U55" s="226"/>
      <c r="V55" s="7"/>
      <c r="W55" s="7"/>
    </row>
    <row r="56" spans="1:23" ht="10.5">
      <c r="A56" s="7"/>
      <c r="B56" s="15">
        <v>41</v>
      </c>
      <c r="C56" s="10">
        <f t="shared" si="13"/>
        <v>7798946.865443832</v>
      </c>
      <c r="D56" s="10">
        <f t="shared" si="12"/>
        <v>34750168.64821129</v>
      </c>
      <c r="E56" s="36">
        <f t="shared" si="11"/>
        <v>34952877.96532586</v>
      </c>
      <c r="F56" s="45">
        <f t="shared" si="3"/>
        <v>202709.31711456925</v>
      </c>
      <c r="G56" s="48"/>
      <c r="H56" s="49"/>
      <c r="I56" s="49"/>
      <c r="J56" s="101"/>
      <c r="K56" s="55"/>
      <c r="L56" s="55"/>
      <c r="M56" s="81">
        <f t="shared" si="4"/>
        <v>0</v>
      </c>
      <c r="N56" s="267"/>
      <c r="O56" s="87">
        <f t="shared" si="6"/>
        <v>0</v>
      </c>
      <c r="P56" s="87"/>
      <c r="Q56" s="258"/>
      <c r="R56" s="93">
        <f t="shared" si="14"/>
        <v>34952877.96532586</v>
      </c>
      <c r="S56" s="267"/>
      <c r="T56" s="222"/>
      <c r="U56" s="226"/>
      <c r="V56" s="7"/>
      <c r="W56" s="7"/>
    </row>
    <row r="57" spans="1:23" ht="10.5">
      <c r="A57" s="7"/>
      <c r="B57" s="241">
        <v>42</v>
      </c>
      <c r="C57" s="278">
        <f t="shared" si="13"/>
        <v>7798946.865443832</v>
      </c>
      <c r="D57" s="10">
        <f t="shared" si="12"/>
        <v>35927746.32350634</v>
      </c>
      <c r="E57" s="36">
        <f t="shared" si="11"/>
        <v>36137324.84372679</v>
      </c>
      <c r="F57" s="45">
        <f t="shared" si="3"/>
        <v>209578.52022045106</v>
      </c>
      <c r="G57" s="48"/>
      <c r="H57" s="49">
        <f>SUM(F55:F57)*L$8</f>
        <v>121633.55786140561</v>
      </c>
      <c r="I57" s="49">
        <f>SUM(F55:F57)-H57-G57</f>
        <v>486534.23144562246</v>
      </c>
      <c r="J57" s="101">
        <f>E57*M$3</f>
        <v>67757.48408198773</v>
      </c>
      <c r="K57" s="55">
        <f>E57*M$4</f>
        <v>45171.65605465849</v>
      </c>
      <c r="L57" s="55">
        <f>E57*M$5</f>
        <v>112929.14013664622</v>
      </c>
      <c r="M57" s="81">
        <f t="shared" si="4"/>
        <v>347491.8381346981</v>
      </c>
      <c r="N57" s="267"/>
      <c r="O57" s="87">
        <f t="shared" si="6"/>
        <v>347491.8381346981</v>
      </c>
      <c r="P57" s="87"/>
      <c r="Q57" s="258"/>
      <c r="R57" s="93">
        <f t="shared" si="14"/>
        <v>35789833.00559209</v>
      </c>
      <c r="S57" s="267"/>
      <c r="T57" s="222"/>
      <c r="U57" s="226"/>
      <c r="V57" s="7"/>
      <c r="W57" s="7"/>
    </row>
    <row r="58" spans="1:23" ht="10.5">
      <c r="A58" s="7"/>
      <c r="B58" s="15">
        <v>43</v>
      </c>
      <c r="C58" s="10">
        <f t="shared" si="13"/>
        <v>7798946.865443832</v>
      </c>
      <c r="D58" s="10">
        <f t="shared" si="12"/>
        <v>36764701.36377257</v>
      </c>
      <c r="E58" s="36">
        <f t="shared" si="11"/>
        <v>36979162.12172791</v>
      </c>
      <c r="F58" s="45">
        <f t="shared" si="3"/>
        <v>214460.75795534253</v>
      </c>
      <c r="G58" s="48"/>
      <c r="H58" s="49"/>
      <c r="I58" s="49"/>
      <c r="J58" s="101"/>
      <c r="K58" s="55"/>
      <c r="L58" s="55"/>
      <c r="M58" s="81">
        <f t="shared" si="4"/>
        <v>0</v>
      </c>
      <c r="N58" s="267"/>
      <c r="O58" s="87">
        <f t="shared" si="6"/>
        <v>0</v>
      </c>
      <c r="P58" s="87"/>
      <c r="Q58" s="258"/>
      <c r="R58" s="93">
        <f t="shared" si="14"/>
        <v>36979162.12172791</v>
      </c>
      <c r="S58" s="267"/>
      <c r="T58" s="222"/>
      <c r="U58" s="226"/>
      <c r="V58" s="7"/>
      <c r="W58" s="7"/>
    </row>
    <row r="59" spans="1:23" ht="10.5">
      <c r="A59" s="7"/>
      <c r="B59" s="15">
        <v>44</v>
      </c>
      <c r="C59" s="10">
        <f t="shared" si="13"/>
        <v>7798946.865443832</v>
      </c>
      <c r="D59" s="10">
        <f t="shared" si="12"/>
        <v>37954030.47990839</v>
      </c>
      <c r="E59" s="36">
        <f t="shared" si="11"/>
        <v>38175428.99104119</v>
      </c>
      <c r="F59" s="45">
        <f t="shared" si="3"/>
        <v>221398.5111327991</v>
      </c>
      <c r="G59" s="48"/>
      <c r="H59" s="49"/>
      <c r="I59" s="49"/>
      <c r="J59" s="101"/>
      <c r="K59" s="55"/>
      <c r="L59" s="55"/>
      <c r="M59" s="81">
        <f t="shared" si="4"/>
        <v>0</v>
      </c>
      <c r="N59" s="267"/>
      <c r="O59" s="87">
        <f t="shared" si="6"/>
        <v>0</v>
      </c>
      <c r="P59" s="87"/>
      <c r="Q59" s="258"/>
      <c r="R59" s="93">
        <f t="shared" si="14"/>
        <v>38175428.99104119</v>
      </c>
      <c r="S59" s="267"/>
      <c r="T59" s="222"/>
      <c r="U59" s="226"/>
      <c r="V59" s="7"/>
      <c r="W59" s="7"/>
    </row>
    <row r="60" spans="1:23" ht="10.5">
      <c r="A60" s="7"/>
      <c r="B60" s="15">
        <v>45</v>
      </c>
      <c r="C60" s="10">
        <f t="shared" si="13"/>
        <v>7798946.865443832</v>
      </c>
      <c r="D60" s="10">
        <f t="shared" si="12"/>
        <v>39150297.34922167</v>
      </c>
      <c r="E60" s="36">
        <f t="shared" si="11"/>
        <v>39378674.083758794</v>
      </c>
      <c r="F60" s="45">
        <f t="shared" si="3"/>
        <v>228376.73453712463</v>
      </c>
      <c r="G60" s="48"/>
      <c r="H60" s="49">
        <f>SUM(F58:F60)*L$8</f>
        <v>132847.20072505326</v>
      </c>
      <c r="I60" s="49">
        <f>SUM(F58:F60)-H60-G60</f>
        <v>531388.802900213</v>
      </c>
      <c r="J60" s="101">
        <f>E60*M$3</f>
        <v>73835.01390704773</v>
      </c>
      <c r="K60" s="55">
        <f>E60*M$4</f>
        <v>49223.3426046985</v>
      </c>
      <c r="L60" s="55">
        <f>E60*M$5</f>
        <v>123058.35651174624</v>
      </c>
      <c r="M60" s="81">
        <f t="shared" si="4"/>
        <v>378963.91374854575</v>
      </c>
      <c r="N60" s="267"/>
      <c r="O60" s="87">
        <f t="shared" si="6"/>
        <v>378963.91374854575</v>
      </c>
      <c r="P60" s="87"/>
      <c r="Q60" s="258"/>
      <c r="R60" s="93">
        <f t="shared" si="14"/>
        <v>38999710.17001025</v>
      </c>
      <c r="S60" s="267"/>
      <c r="T60" s="222"/>
      <c r="U60" s="226"/>
      <c r="V60" s="7"/>
      <c r="W60" s="7"/>
    </row>
    <row r="61" spans="1:23" ht="10.5">
      <c r="A61" s="7"/>
      <c r="B61" s="15">
        <v>46</v>
      </c>
      <c r="C61" s="10">
        <f t="shared" si="13"/>
        <v>7798946.865443832</v>
      </c>
      <c r="D61" s="10">
        <f t="shared" si="12"/>
        <v>39974578.528190725</v>
      </c>
      <c r="E61" s="36">
        <f t="shared" si="11"/>
        <v>40207763.56960517</v>
      </c>
      <c r="F61" s="45">
        <f t="shared" si="3"/>
        <v>233185.04141444713</v>
      </c>
      <c r="G61" s="48"/>
      <c r="H61" s="49"/>
      <c r="I61" s="49"/>
      <c r="J61" s="101"/>
      <c r="K61" s="55"/>
      <c r="L61" s="55"/>
      <c r="M61" s="81">
        <f t="shared" si="4"/>
        <v>0</v>
      </c>
      <c r="N61" s="267"/>
      <c r="O61" s="87">
        <f t="shared" si="6"/>
        <v>0</v>
      </c>
      <c r="P61" s="87"/>
      <c r="Q61" s="258"/>
      <c r="R61" s="93">
        <f t="shared" si="14"/>
        <v>40207763.56960517</v>
      </c>
      <c r="S61" s="267"/>
      <c r="T61" s="222"/>
      <c r="U61" s="226"/>
      <c r="V61" s="7"/>
      <c r="W61" s="7"/>
    </row>
    <row r="62" spans="1:23" ht="10.5">
      <c r="A62" s="7"/>
      <c r="B62" s="15">
        <v>47</v>
      </c>
      <c r="C62" s="10">
        <f t="shared" si="13"/>
        <v>7798946.865443832</v>
      </c>
      <c r="D62" s="10">
        <f t="shared" si="12"/>
        <v>41182631.92778565</v>
      </c>
      <c r="E62" s="36">
        <f t="shared" si="11"/>
        <v>41422863.9473644</v>
      </c>
      <c r="F62" s="45">
        <f t="shared" si="3"/>
        <v>240232.01957874745</v>
      </c>
      <c r="G62" s="48"/>
      <c r="H62" s="49"/>
      <c r="I62" s="49"/>
      <c r="J62" s="101"/>
      <c r="K62" s="55"/>
      <c r="L62" s="55"/>
      <c r="M62" s="81">
        <f t="shared" si="4"/>
        <v>0</v>
      </c>
      <c r="N62" s="268" t="s">
        <v>63</v>
      </c>
      <c r="O62" s="87">
        <f t="shared" si="6"/>
        <v>0</v>
      </c>
      <c r="P62" s="87"/>
      <c r="Q62" s="258"/>
      <c r="R62" s="93">
        <f t="shared" si="14"/>
        <v>41422863.9473644</v>
      </c>
      <c r="S62" s="267"/>
      <c r="T62" s="222"/>
      <c r="U62" s="226"/>
      <c r="V62" s="7"/>
      <c r="W62" s="7"/>
    </row>
    <row r="63" spans="1:23" ht="10.5">
      <c r="A63" s="7"/>
      <c r="B63" s="69">
        <v>48</v>
      </c>
      <c r="C63" s="70">
        <f t="shared" si="13"/>
        <v>7798946.865443832</v>
      </c>
      <c r="D63" s="70">
        <f t="shared" si="12"/>
        <v>42397732.305544876</v>
      </c>
      <c r="E63" s="71">
        <f t="shared" si="11"/>
        <v>42645052.41066056</v>
      </c>
      <c r="F63" s="72">
        <f t="shared" si="3"/>
        <v>247320.1051156819</v>
      </c>
      <c r="G63" s="73">
        <f>SUM(F52:F63)*E$11</f>
        <v>63774.22623776933</v>
      </c>
      <c r="H63" s="74">
        <f>SUM(F61:F63)*L$8</f>
        <v>144147.4332217753</v>
      </c>
      <c r="I63" s="74">
        <f>SUM(F61:F63)-H63-G63</f>
        <v>512815.5066493318</v>
      </c>
      <c r="J63" s="102">
        <f>E63*M$3</f>
        <v>79959.47326998854</v>
      </c>
      <c r="K63" s="75">
        <f>E63*M$4</f>
        <v>53306.315513325695</v>
      </c>
      <c r="L63" s="75">
        <f>E63*M$5</f>
        <v>133265.78878331426</v>
      </c>
      <c r="M63" s="83">
        <f t="shared" si="4"/>
        <v>474453.23702617316</v>
      </c>
      <c r="N63" s="269">
        <f>SUM(I48:I57)</f>
        <v>1696749.4983883293</v>
      </c>
      <c r="O63" s="88">
        <f t="shared" si="6"/>
        <v>2171202.735414502</v>
      </c>
      <c r="P63" s="88">
        <f>R63*P$8</f>
        <v>1214215.4902573815</v>
      </c>
      <c r="Q63" s="259">
        <f>R63*R$10</f>
        <v>12546893.399326276</v>
      </c>
      <c r="R63" s="94">
        <f t="shared" si="14"/>
        <v>40473849.67524605</v>
      </c>
      <c r="S63" s="284">
        <f>Q63+N63</f>
        <v>14243642.897714606</v>
      </c>
      <c r="T63" s="223">
        <f>S63/C57</f>
        <v>1.826354653193808</v>
      </c>
      <c r="U63" s="227">
        <f>(T63*100)/U$7</f>
        <v>18.26354653193808</v>
      </c>
      <c r="V63" s="7"/>
      <c r="W63" s="7"/>
    </row>
    <row r="64" spans="1:23" ht="10.5">
      <c r="A64" s="7"/>
      <c r="B64" s="15">
        <v>49</v>
      </c>
      <c r="C64" s="10">
        <f>C63+(C63*E$8)</f>
        <v>7720957.396789394</v>
      </c>
      <c r="D64" s="10">
        <f t="shared" si="12"/>
        <v>41438969.349844724</v>
      </c>
      <c r="E64" s="36">
        <f t="shared" si="11"/>
        <v>41680696.67105215</v>
      </c>
      <c r="F64" s="45">
        <f t="shared" si="3"/>
        <v>241727.3212074265</v>
      </c>
      <c r="G64" s="48"/>
      <c r="H64" s="49"/>
      <c r="I64" s="49"/>
      <c r="J64" s="101"/>
      <c r="K64" s="55"/>
      <c r="L64" s="55"/>
      <c r="M64" s="81">
        <f t="shared" si="4"/>
        <v>0</v>
      </c>
      <c r="N64" s="267"/>
      <c r="O64" s="87">
        <f t="shared" si="6"/>
        <v>0</v>
      </c>
      <c r="P64" s="87"/>
      <c r="Q64" s="258"/>
      <c r="R64" s="93">
        <f>E64-O64-P63</f>
        <v>40466481.18079477</v>
      </c>
      <c r="S64" s="267"/>
      <c r="T64" s="222"/>
      <c r="U64" s="226"/>
      <c r="V64" s="7"/>
      <c r="W64" s="7"/>
    </row>
    <row r="65" spans="1:23" ht="10.5">
      <c r="A65" s="7"/>
      <c r="B65" s="15">
        <v>50</v>
      </c>
      <c r="C65" s="10">
        <f aca="true" t="shared" si="15" ref="C65:C75">C64+(C64*E$8)</f>
        <v>7643747.822821501</v>
      </c>
      <c r="D65" s="10">
        <f t="shared" si="12"/>
        <v>41421949.658647455</v>
      </c>
      <c r="E65" s="36">
        <f t="shared" si="11"/>
        <v>41663577.6983229</v>
      </c>
      <c r="F65" s="45">
        <f t="shared" si="3"/>
        <v>241628.03967544436</v>
      </c>
      <c r="G65" s="48"/>
      <c r="H65" s="49"/>
      <c r="I65" s="49"/>
      <c r="J65" s="101"/>
      <c r="K65" s="55"/>
      <c r="L65" s="55"/>
      <c r="M65" s="81">
        <f t="shared" si="4"/>
        <v>0</v>
      </c>
      <c r="N65" s="267"/>
      <c r="O65" s="87">
        <f t="shared" si="6"/>
        <v>0</v>
      </c>
      <c r="P65" s="87"/>
      <c r="Q65" s="258"/>
      <c r="R65" s="93">
        <f aca="true" t="shared" si="16" ref="R65:R75">E65-O65</f>
        <v>41663577.6983229</v>
      </c>
      <c r="S65" s="267"/>
      <c r="T65" s="222"/>
      <c r="U65" s="226"/>
      <c r="V65" s="7"/>
      <c r="W65" s="7"/>
    </row>
    <row r="66" spans="1:23" ht="10.5">
      <c r="A66" s="7"/>
      <c r="B66" s="15">
        <v>51</v>
      </c>
      <c r="C66" s="10">
        <f t="shared" si="15"/>
        <v>7567310.344593286</v>
      </c>
      <c r="D66" s="10">
        <f t="shared" si="12"/>
        <v>42609491.49139706</v>
      </c>
      <c r="E66" s="36">
        <f t="shared" si="11"/>
        <v>42858046.85843021</v>
      </c>
      <c r="F66" s="45">
        <f t="shared" si="3"/>
        <v>248555.36703314632</v>
      </c>
      <c r="G66" s="48"/>
      <c r="H66" s="49">
        <f>SUM(F64:F66)*L$8</f>
        <v>146382.14558320344</v>
      </c>
      <c r="I66" s="49">
        <f>SUM(F64:F66)-H66-G66</f>
        <v>585528.5823328138</v>
      </c>
      <c r="J66" s="101">
        <f>E66*M$3</f>
        <v>80358.83785955663</v>
      </c>
      <c r="K66" s="55">
        <f>E66*M$4</f>
        <v>53572.55857303776</v>
      </c>
      <c r="L66" s="55">
        <f>E66*M$5</f>
        <v>133931.3964325944</v>
      </c>
      <c r="M66" s="81">
        <f t="shared" si="4"/>
        <v>414244.9384483922</v>
      </c>
      <c r="N66" s="267"/>
      <c r="O66" s="87">
        <f t="shared" si="6"/>
        <v>414244.9384483922</v>
      </c>
      <c r="P66" s="87"/>
      <c r="Q66" s="258"/>
      <c r="R66" s="93">
        <f t="shared" si="16"/>
        <v>42443801.919981815</v>
      </c>
      <c r="S66" s="267"/>
      <c r="T66" s="222"/>
      <c r="U66" s="226"/>
      <c r="V66" s="7"/>
      <c r="W66" s="7"/>
    </row>
    <row r="67" spans="1:23" ht="10.5">
      <c r="A67" s="7"/>
      <c r="B67" s="15">
        <v>52</v>
      </c>
      <c r="C67" s="10">
        <f t="shared" si="15"/>
        <v>7491637.241147352</v>
      </c>
      <c r="D67" s="10">
        <f t="shared" si="12"/>
        <v>43380256.57512523</v>
      </c>
      <c r="E67" s="36">
        <f t="shared" si="11"/>
        <v>43633308.071813464</v>
      </c>
      <c r="F67" s="45">
        <f t="shared" si="3"/>
        <v>253051.49668823183</v>
      </c>
      <c r="G67" s="10"/>
      <c r="H67" s="34"/>
      <c r="I67" s="34"/>
      <c r="J67" s="101"/>
      <c r="K67" s="55"/>
      <c r="L67" s="55"/>
      <c r="M67" s="81">
        <f t="shared" si="4"/>
        <v>0</v>
      </c>
      <c r="N67" s="267"/>
      <c r="O67" s="87">
        <f t="shared" si="6"/>
        <v>0</v>
      </c>
      <c r="P67" s="87"/>
      <c r="Q67" s="258"/>
      <c r="R67" s="93">
        <f t="shared" si="16"/>
        <v>43633308.071813464</v>
      </c>
      <c r="S67" s="267"/>
      <c r="T67" s="222"/>
      <c r="U67" s="226"/>
      <c r="V67" s="7"/>
      <c r="W67" s="7"/>
    </row>
    <row r="68" spans="1:23" ht="10.5">
      <c r="A68" s="7"/>
      <c r="B68" s="15">
        <v>53</v>
      </c>
      <c r="C68" s="10">
        <f t="shared" si="15"/>
        <v>7416720.868735879</v>
      </c>
      <c r="D68" s="10">
        <f t="shared" si="12"/>
        <v>44560398.180405445</v>
      </c>
      <c r="E68" s="36">
        <f t="shared" si="11"/>
        <v>44820333.83645781</v>
      </c>
      <c r="F68" s="45">
        <f t="shared" si="3"/>
        <v>259935.6560523659</v>
      </c>
      <c r="G68" s="10"/>
      <c r="H68" s="34"/>
      <c r="I68" s="34"/>
      <c r="J68" s="101"/>
      <c r="K68" s="55"/>
      <c r="L68" s="55"/>
      <c r="M68" s="81">
        <f t="shared" si="4"/>
        <v>0</v>
      </c>
      <c r="N68" s="267"/>
      <c r="O68" s="87">
        <f t="shared" si="6"/>
        <v>0</v>
      </c>
      <c r="P68" s="87"/>
      <c r="Q68" s="258"/>
      <c r="R68" s="93">
        <f t="shared" si="16"/>
        <v>44820333.83645781</v>
      </c>
      <c r="S68" s="267"/>
      <c r="T68" s="222"/>
      <c r="U68" s="226"/>
      <c r="V68" s="7"/>
      <c r="W68" s="7"/>
    </row>
    <row r="69" spans="1:23" ht="10.5">
      <c r="A69" s="7"/>
      <c r="B69" s="241">
        <v>54</v>
      </c>
      <c r="C69" s="278">
        <f t="shared" si="15"/>
        <v>7342553.66004852</v>
      </c>
      <c r="D69" s="10">
        <f t="shared" si="12"/>
        <v>45738153.04396388</v>
      </c>
      <c r="E69" s="36">
        <f t="shared" si="11"/>
        <v>46004958.936720334</v>
      </c>
      <c r="F69" s="45">
        <f t="shared" si="3"/>
        <v>266805.89275645465</v>
      </c>
      <c r="G69" s="10"/>
      <c r="H69" s="49">
        <f>SUM(F67:F69)*L$8</f>
        <v>155958.60909941047</v>
      </c>
      <c r="I69" s="49">
        <f>SUM(F67:F69)-H69-G69</f>
        <v>623834.4363976419</v>
      </c>
      <c r="J69" s="101">
        <f>E69*M$3</f>
        <v>86259.29800635063</v>
      </c>
      <c r="K69" s="55">
        <f>E69*M$4</f>
        <v>57506.19867090042</v>
      </c>
      <c r="L69" s="55">
        <f>E69*M$5</f>
        <v>143765.49667725104</v>
      </c>
      <c r="M69" s="81">
        <f t="shared" si="4"/>
        <v>443489.6024539126</v>
      </c>
      <c r="N69" s="267"/>
      <c r="O69" s="87">
        <f t="shared" si="6"/>
        <v>443489.6024539126</v>
      </c>
      <c r="P69" s="87"/>
      <c r="Q69" s="258"/>
      <c r="R69" s="93">
        <f t="shared" si="16"/>
        <v>45561469.334266424</v>
      </c>
      <c r="S69" s="267"/>
      <c r="T69" s="222"/>
      <c r="U69" s="226"/>
      <c r="V69" s="7"/>
      <c r="W69" s="7"/>
    </row>
    <row r="70" spans="1:23" ht="10.5">
      <c r="A70" s="7"/>
      <c r="B70" s="15">
        <v>55</v>
      </c>
      <c r="C70" s="10">
        <f t="shared" si="15"/>
        <v>7269128.123448035</v>
      </c>
      <c r="D70" s="10">
        <f t="shared" si="12"/>
        <v>46470110.349697426</v>
      </c>
      <c r="E70" s="36">
        <f t="shared" si="11"/>
        <v>46741185.99340399</v>
      </c>
      <c r="F70" s="45">
        <f t="shared" si="3"/>
        <v>271075.6437065676</v>
      </c>
      <c r="G70" s="10"/>
      <c r="H70" s="49"/>
      <c r="I70" s="34"/>
      <c r="J70" s="101"/>
      <c r="K70" s="55"/>
      <c r="L70" s="55"/>
      <c r="M70" s="81">
        <f t="shared" si="4"/>
        <v>0</v>
      </c>
      <c r="N70" s="267"/>
      <c r="O70" s="87">
        <f t="shared" si="6"/>
        <v>0</v>
      </c>
      <c r="P70" s="87"/>
      <c r="Q70" s="258"/>
      <c r="R70" s="93">
        <f t="shared" si="16"/>
        <v>46741185.99340399</v>
      </c>
      <c r="S70" s="267"/>
      <c r="T70" s="222"/>
      <c r="U70" s="226"/>
      <c r="V70" s="7"/>
      <c r="W70" s="7"/>
    </row>
    <row r="71" spans="1:23" ht="10.5">
      <c r="A71" s="7"/>
      <c r="B71" s="15">
        <v>56</v>
      </c>
      <c r="C71" s="10">
        <f t="shared" si="15"/>
        <v>7196436.842213554</v>
      </c>
      <c r="D71" s="10">
        <f t="shared" si="12"/>
        <v>47640740.59868069</v>
      </c>
      <c r="E71" s="36">
        <f t="shared" si="11"/>
        <v>47918644.91883966</v>
      </c>
      <c r="F71" s="45">
        <f t="shared" si="3"/>
        <v>277904.32015897334</v>
      </c>
      <c r="G71" s="10"/>
      <c r="H71" s="49"/>
      <c r="I71" s="34"/>
      <c r="J71" s="101"/>
      <c r="K71" s="55"/>
      <c r="L71" s="55"/>
      <c r="M71" s="81">
        <f t="shared" si="4"/>
        <v>0</v>
      </c>
      <c r="N71" s="267"/>
      <c r="O71" s="87">
        <f t="shared" si="6"/>
        <v>0</v>
      </c>
      <c r="P71" s="87"/>
      <c r="Q71" s="258"/>
      <c r="R71" s="93">
        <f t="shared" si="16"/>
        <v>47918644.91883966</v>
      </c>
      <c r="S71" s="267"/>
      <c r="T71" s="222"/>
      <c r="U71" s="226"/>
      <c r="V71" s="7"/>
      <c r="W71" s="7"/>
    </row>
    <row r="72" spans="1:23" ht="10.5">
      <c r="A72" s="7"/>
      <c r="B72" s="15">
        <v>57</v>
      </c>
      <c r="C72" s="10">
        <f t="shared" si="15"/>
        <v>7124472.473791419</v>
      </c>
      <c r="D72" s="10">
        <f t="shared" si="12"/>
        <v>48809203.97806359</v>
      </c>
      <c r="E72" s="36">
        <f t="shared" si="11"/>
        <v>49093924.3346023</v>
      </c>
      <c r="F72" s="45">
        <f t="shared" si="3"/>
        <v>284720.3565387055</v>
      </c>
      <c r="G72" s="10"/>
      <c r="H72" s="49">
        <f>SUM(F70:F72)*L$8</f>
        <v>166740.0640808493</v>
      </c>
      <c r="I72" s="97">
        <f>SUM(F70:F72)-H72-G72</f>
        <v>666960.2563233972</v>
      </c>
      <c r="J72" s="101">
        <f>E72*M$3</f>
        <v>92051.1081273793</v>
      </c>
      <c r="K72" s="55">
        <f>E72*M$4</f>
        <v>61367.40541825287</v>
      </c>
      <c r="L72" s="55">
        <f>E72*M$5</f>
        <v>153418.5135456322</v>
      </c>
      <c r="M72" s="81">
        <f t="shared" si="4"/>
        <v>473577.09117211367</v>
      </c>
      <c r="N72" s="267"/>
      <c r="O72" s="87">
        <f t="shared" si="6"/>
        <v>473577.09117211367</v>
      </c>
      <c r="P72" s="87"/>
      <c r="Q72" s="258"/>
      <c r="R72" s="93">
        <f t="shared" si="16"/>
        <v>48620347.24343018</v>
      </c>
      <c r="S72" s="267"/>
      <c r="T72" s="222"/>
      <c r="U72" s="226"/>
      <c r="V72" s="7"/>
      <c r="W72" s="7"/>
    </row>
    <row r="73" spans="1:23" ht="10.5">
      <c r="A73" s="7"/>
      <c r="B73" s="15">
        <v>58</v>
      </c>
      <c r="C73" s="10">
        <f t="shared" si="15"/>
        <v>7053227.749053504</v>
      </c>
      <c r="D73" s="10">
        <f t="shared" si="12"/>
        <v>49502000.71206187</v>
      </c>
      <c r="E73" s="36">
        <f t="shared" si="11"/>
        <v>49790762.38288223</v>
      </c>
      <c r="F73" s="45">
        <f t="shared" si="3"/>
        <v>288761.67082036287</v>
      </c>
      <c r="G73" s="10"/>
      <c r="H73" s="49"/>
      <c r="I73" s="34"/>
      <c r="J73" s="101"/>
      <c r="K73" s="55"/>
      <c r="L73" s="55"/>
      <c r="M73" s="81">
        <f t="shared" si="4"/>
        <v>0</v>
      </c>
      <c r="N73" s="267"/>
      <c r="O73" s="87">
        <f t="shared" si="6"/>
        <v>0</v>
      </c>
      <c r="P73" s="87"/>
      <c r="Q73" s="258"/>
      <c r="R73" s="93">
        <f t="shared" si="16"/>
        <v>49790762.38288223</v>
      </c>
      <c r="S73" s="267"/>
      <c r="T73" s="222"/>
      <c r="U73" s="226"/>
      <c r="V73" s="7"/>
      <c r="W73" s="7"/>
    </row>
    <row r="74" spans="1:23" ht="10.5">
      <c r="A74" s="7"/>
      <c r="B74" s="15">
        <v>59</v>
      </c>
      <c r="C74" s="10">
        <f t="shared" si="15"/>
        <v>6982695.4715629695</v>
      </c>
      <c r="D74" s="10">
        <f t="shared" si="12"/>
        <v>50663599.3168276</v>
      </c>
      <c r="E74" s="36">
        <f t="shared" si="11"/>
        <v>50959136.9795091</v>
      </c>
      <c r="F74" s="45">
        <f t="shared" si="3"/>
        <v>295537.66268149763</v>
      </c>
      <c r="G74" s="10"/>
      <c r="H74" s="49"/>
      <c r="I74" s="34"/>
      <c r="J74" s="101"/>
      <c r="K74" s="55"/>
      <c r="L74" s="55"/>
      <c r="M74" s="81">
        <f t="shared" si="4"/>
        <v>0</v>
      </c>
      <c r="N74" s="268" t="s">
        <v>64</v>
      </c>
      <c r="O74" s="87">
        <f t="shared" si="6"/>
        <v>0</v>
      </c>
      <c r="P74" s="87"/>
      <c r="Q74" s="258"/>
      <c r="R74" s="93">
        <f t="shared" si="16"/>
        <v>50959136.9795091</v>
      </c>
      <c r="S74" s="267"/>
      <c r="T74" s="222"/>
      <c r="U74" s="226"/>
      <c r="V74" s="7"/>
      <c r="W74" s="7"/>
    </row>
    <row r="75" spans="1:23" ht="11.25" thickBot="1">
      <c r="A75" s="7"/>
      <c r="B75" s="69">
        <v>60</v>
      </c>
      <c r="C75" s="70">
        <f t="shared" si="15"/>
        <v>6912868.516847339</v>
      </c>
      <c r="D75" s="70">
        <f t="shared" si="12"/>
        <v>51823245.544115014</v>
      </c>
      <c r="E75" s="71">
        <f t="shared" si="11"/>
        <v>52125547.80978902</v>
      </c>
      <c r="F75" s="72">
        <f t="shared" si="3"/>
        <v>302302.26567400247</v>
      </c>
      <c r="G75" s="73">
        <f>SUM(F64:F75)*E$11</f>
        <v>80800.14232482947</v>
      </c>
      <c r="H75" s="74">
        <f>SUM(F73:F75)*L$8</f>
        <v>177320.31983517262</v>
      </c>
      <c r="I75" s="98">
        <f>SUM(F73:F75)-H75-G75</f>
        <v>628481.1370158609</v>
      </c>
      <c r="J75" s="102">
        <f>E75*M$3</f>
        <v>97735.4021433544</v>
      </c>
      <c r="K75" s="75">
        <f>E75*M$4</f>
        <v>65156.93476223627</v>
      </c>
      <c r="L75" s="75">
        <f>E75*M$5</f>
        <v>162892.3369055907</v>
      </c>
      <c r="M75" s="83">
        <f t="shared" si="4"/>
        <v>583905.1359711834</v>
      </c>
      <c r="N75" s="269">
        <f>SUM(I60:I69)</f>
        <v>2253567.3282800005</v>
      </c>
      <c r="O75" s="88">
        <f t="shared" si="6"/>
        <v>2837472.464251184</v>
      </c>
      <c r="P75" s="88">
        <f>R75*P$8</f>
        <v>1478642.260366135</v>
      </c>
      <c r="Q75" s="259">
        <f>R75*R$11</f>
        <v>11336257.329473702</v>
      </c>
      <c r="R75" s="94">
        <f t="shared" si="16"/>
        <v>49288075.345537834</v>
      </c>
      <c r="S75" s="284">
        <f>Q75+N75</f>
        <v>13589824.657753702</v>
      </c>
      <c r="T75" s="223">
        <f>S75/C69</f>
        <v>1.8508308262964603</v>
      </c>
      <c r="U75" s="227">
        <f>(T75*100)/U$7</f>
        <v>18.508308262964604</v>
      </c>
      <c r="V75" s="7"/>
      <c r="W75" s="7"/>
    </row>
    <row r="76" spans="1:23" ht="11.25" thickBot="1" thickTop="1">
      <c r="A76" s="7"/>
      <c r="B76" s="19"/>
      <c r="C76" s="20"/>
      <c r="D76" s="20"/>
      <c r="E76" s="20"/>
      <c r="F76" s="76">
        <f aca="true" t="shared" si="17" ref="F76:O76">SUM(F16:F75)</f>
        <v>8947102.72054617</v>
      </c>
      <c r="G76" s="77">
        <f t="shared" si="17"/>
        <v>223677.5680136542</v>
      </c>
      <c r="H76" s="77">
        <f t="shared" si="17"/>
        <v>1789420.5441092341</v>
      </c>
      <c r="I76" s="77">
        <f t="shared" si="17"/>
        <v>6934004.608423281</v>
      </c>
      <c r="J76" s="103">
        <f t="shared" si="17"/>
        <v>1002137.2455941346</v>
      </c>
      <c r="K76" s="78">
        <f t="shared" si="17"/>
        <v>668091.4970627564</v>
      </c>
      <c r="L76" s="78">
        <f t="shared" si="17"/>
        <v>1670228.742656891</v>
      </c>
      <c r="M76" s="84">
        <f t="shared" si="17"/>
        <v>5353555.59743667</v>
      </c>
      <c r="N76" s="270">
        <f t="shared" si="17"/>
        <v>5638563.215084022</v>
      </c>
      <c r="O76" s="89">
        <f t="shared" si="17"/>
        <v>10992118.812520694</v>
      </c>
      <c r="P76" s="89">
        <f>SUM(P16:P75)</f>
        <v>4459570.545776658</v>
      </c>
      <c r="Q76" s="260"/>
      <c r="R76" s="95"/>
      <c r="S76" s="275"/>
      <c r="T76" s="220"/>
      <c r="U76" s="117"/>
      <c r="V76" s="7"/>
      <c r="W76" s="7"/>
    </row>
    <row r="77" spans="1:23" ht="11.25" thickTop="1">
      <c r="A77" s="7"/>
      <c r="B77" s="7"/>
      <c r="C77" s="7"/>
      <c r="D77" s="7"/>
      <c r="E77" s="7"/>
      <c r="F77" s="106">
        <f>SUM(G77:I77)</f>
        <v>1</v>
      </c>
      <c r="G77" s="106">
        <f>G76/$F$76</f>
        <v>0.024999999999999998</v>
      </c>
      <c r="H77" s="106">
        <f>H76/$F$76</f>
        <v>0.20000000000000004</v>
      </c>
      <c r="I77" s="106">
        <f>I76/$F$76</f>
        <v>0.775</v>
      </c>
      <c r="J77" s="7"/>
      <c r="K77" s="7"/>
      <c r="L77" s="7"/>
      <c r="M77" s="7"/>
      <c r="N77" s="262"/>
      <c r="O77" s="29"/>
      <c r="P77" s="29"/>
      <c r="Q77" s="251"/>
      <c r="R77" s="9"/>
      <c r="S77" s="265"/>
      <c r="T77" s="9"/>
      <c r="U77" s="7"/>
      <c r="V77" s="7"/>
      <c r="W77" s="7"/>
    </row>
    <row r="78" spans="1:23" ht="10.5">
      <c r="A78" s="7"/>
      <c r="B78" s="7"/>
      <c r="C78" s="29"/>
      <c r="D78" s="10"/>
      <c r="E78" s="7"/>
      <c r="F78" s="7"/>
      <c r="G78" s="7"/>
      <c r="H78" s="7"/>
      <c r="I78" s="7"/>
      <c r="J78" s="7"/>
      <c r="K78" s="7"/>
      <c r="L78" s="7"/>
      <c r="M78" s="7"/>
      <c r="N78" s="262"/>
      <c r="O78" s="29"/>
      <c r="P78" s="29"/>
      <c r="Q78" s="251"/>
      <c r="R78" s="9"/>
      <c r="S78" s="265"/>
      <c r="T78" s="10"/>
      <c r="U78" s="7"/>
      <c r="V78" s="7"/>
      <c r="W78" s="7"/>
    </row>
    <row r="79" spans="1:23" ht="10.5">
      <c r="A79" s="7"/>
      <c r="B79" s="7"/>
      <c r="C79" s="30" t="s">
        <v>21</v>
      </c>
      <c r="D79" s="30"/>
      <c r="E79" s="30"/>
      <c r="F79" s="30"/>
      <c r="G79" s="7"/>
      <c r="H79" s="7"/>
      <c r="I79" s="29"/>
      <c r="J79" s="7"/>
      <c r="K79" s="7"/>
      <c r="L79" s="7"/>
      <c r="M79" s="29"/>
      <c r="N79" s="251"/>
      <c r="O79" s="29"/>
      <c r="P79" s="29"/>
      <c r="Q79" s="251"/>
      <c r="R79" s="9"/>
      <c r="S79" s="265"/>
      <c r="T79" s="9"/>
      <c r="U79" s="7"/>
      <c r="V79" s="7"/>
      <c r="W79" s="7"/>
    </row>
    <row r="80" spans="1:23" ht="10.5">
      <c r="A80" s="7"/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262"/>
      <c r="O80" s="29"/>
      <c r="P80" s="29"/>
      <c r="Q80" s="251"/>
      <c r="R80" s="9"/>
      <c r="S80" s="265"/>
      <c r="T80" s="9"/>
      <c r="U80" s="7"/>
      <c r="V80" s="7"/>
      <c r="W80" s="7"/>
    </row>
    <row r="81" spans="1:23" ht="10.5">
      <c r="A81" s="7"/>
      <c r="B81" s="8"/>
      <c r="C81" s="105" t="s">
        <v>10</v>
      </c>
      <c r="D81" s="7"/>
      <c r="E81" s="7"/>
      <c r="F81" s="7"/>
      <c r="G81" s="7"/>
      <c r="H81" s="7"/>
      <c r="I81" s="29"/>
      <c r="J81" s="7"/>
      <c r="K81" s="7"/>
      <c r="L81" s="7"/>
      <c r="M81" s="7"/>
      <c r="N81" s="262"/>
      <c r="O81" s="29"/>
      <c r="P81" s="29"/>
      <c r="Q81" s="251"/>
      <c r="R81" s="9"/>
      <c r="S81" s="265"/>
      <c r="T81" s="9"/>
      <c r="U81" s="7"/>
      <c r="V81" s="7"/>
      <c r="W81" s="7"/>
    </row>
    <row r="82" spans="1:23" ht="10.5">
      <c r="A82" s="7"/>
      <c r="B82" s="8" t="s">
        <v>20</v>
      </c>
      <c r="C82" s="7" t="s">
        <v>37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262"/>
      <c r="O82" s="29"/>
      <c r="P82" s="29"/>
      <c r="Q82" s="251"/>
      <c r="R82" s="9"/>
      <c r="S82" s="265"/>
      <c r="T82" s="9"/>
      <c r="U82" s="7"/>
      <c r="V82" s="7"/>
      <c r="W82" s="7"/>
    </row>
    <row r="83" spans="1:23" ht="10.5">
      <c r="A83" s="7"/>
      <c r="B83" s="8" t="s">
        <v>20</v>
      </c>
      <c r="C83" s="7" t="s">
        <v>36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262"/>
      <c r="O83" s="29"/>
      <c r="P83" s="29"/>
      <c r="Q83" s="251"/>
      <c r="R83" s="9"/>
      <c r="S83" s="265"/>
      <c r="T83" s="9"/>
      <c r="U83" s="7"/>
      <c r="V83" s="7"/>
      <c r="W83" s="7"/>
    </row>
    <row r="84" spans="1:23" ht="10.5">
      <c r="A84" s="7"/>
      <c r="B84" s="8" t="s">
        <v>20</v>
      </c>
      <c r="C84" s="7" t="s">
        <v>35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262"/>
      <c r="O84" s="29"/>
      <c r="P84" s="29"/>
      <c r="Q84" s="251"/>
      <c r="R84" s="9"/>
      <c r="S84" s="265"/>
      <c r="T84" s="9"/>
      <c r="U84" s="7"/>
      <c r="V84" s="7"/>
      <c r="W84" s="7"/>
    </row>
    <row r="85" spans="1:23" ht="10.5">
      <c r="A85" s="7"/>
      <c r="B85" s="8" t="s">
        <v>20</v>
      </c>
      <c r="C85" s="7" t="s">
        <v>34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262"/>
      <c r="O85" s="29"/>
      <c r="P85" s="29"/>
      <c r="Q85" s="251"/>
      <c r="R85" s="9"/>
      <c r="S85" s="265"/>
      <c r="T85" s="9"/>
      <c r="U85" s="7"/>
      <c r="V85" s="7"/>
      <c r="W85" s="7"/>
    </row>
    <row r="86" spans="1:23" ht="10.5">
      <c r="A86" s="7"/>
      <c r="C86" s="7" t="s">
        <v>33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262"/>
      <c r="O86" s="29"/>
      <c r="P86" s="29"/>
      <c r="Q86" s="251"/>
      <c r="R86" s="9"/>
      <c r="S86" s="265"/>
      <c r="T86" s="9"/>
      <c r="U86" s="7"/>
      <c r="V86" s="7"/>
      <c r="W86" s="7"/>
    </row>
    <row r="87" spans="1:23" ht="10.5">
      <c r="A87" s="7"/>
      <c r="B87" s="8" t="s">
        <v>20</v>
      </c>
      <c r="C87" s="7" t="s">
        <v>32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262"/>
      <c r="O87" s="29"/>
      <c r="P87" s="29"/>
      <c r="Q87" s="251"/>
      <c r="R87" s="9"/>
      <c r="S87" s="265"/>
      <c r="T87" s="9"/>
      <c r="U87" s="7"/>
      <c r="V87" s="7"/>
      <c r="W87" s="7"/>
    </row>
    <row r="88" spans="1:23" ht="10.5">
      <c r="A88" s="7"/>
      <c r="B88" s="8" t="s">
        <v>20</v>
      </c>
      <c r="C88" s="7" t="s">
        <v>30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262"/>
      <c r="O88" s="29"/>
      <c r="P88" s="29"/>
      <c r="Q88" s="251"/>
      <c r="R88" s="9"/>
      <c r="S88" s="265"/>
      <c r="T88" s="9"/>
      <c r="U88" s="7"/>
      <c r="V88" s="7"/>
      <c r="W88" s="7"/>
    </row>
    <row r="89" spans="1:23" ht="10.5">
      <c r="A89" s="7"/>
      <c r="B89" s="7"/>
      <c r="C89" s="7" t="s">
        <v>31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262"/>
      <c r="O89" s="29"/>
      <c r="P89" s="29"/>
      <c r="Q89" s="251"/>
      <c r="R89" s="9"/>
      <c r="S89" s="265"/>
      <c r="T89" s="9"/>
      <c r="U89" s="7"/>
      <c r="V89" s="7"/>
      <c r="W89" s="7"/>
    </row>
    <row r="90" spans="1:23" ht="10.5">
      <c r="A90" s="7"/>
      <c r="B90" s="8" t="s">
        <v>20</v>
      </c>
      <c r="C90" s="7" t="s">
        <v>38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262"/>
      <c r="O90" s="29"/>
      <c r="P90" s="29"/>
      <c r="Q90" s="251"/>
      <c r="R90" s="9"/>
      <c r="S90" s="265"/>
      <c r="T90" s="9"/>
      <c r="U90" s="7"/>
      <c r="V90" s="7"/>
      <c r="W90" s="7"/>
    </row>
    <row r="91" spans="1:23" ht="10.5">
      <c r="A91" s="7"/>
      <c r="B91" s="8" t="s">
        <v>20</v>
      </c>
      <c r="C91" s="7" t="s">
        <v>39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262"/>
      <c r="O91" s="29"/>
      <c r="P91" s="29"/>
      <c r="Q91" s="251"/>
      <c r="R91" s="9"/>
      <c r="S91" s="265"/>
      <c r="T91" s="9"/>
      <c r="U91" s="7"/>
      <c r="V91" s="7"/>
      <c r="W91" s="7"/>
    </row>
    <row r="92" spans="1:23" ht="10.5">
      <c r="A92" s="7"/>
      <c r="B92" s="8" t="s">
        <v>20</v>
      </c>
      <c r="C92" s="7" t="s">
        <v>40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262"/>
      <c r="O92" s="29"/>
      <c r="P92" s="29"/>
      <c r="Q92" s="251"/>
      <c r="R92" s="9"/>
      <c r="S92" s="265"/>
      <c r="T92" s="9"/>
      <c r="U92" s="7"/>
      <c r="V92" s="7"/>
      <c r="W92" s="7"/>
    </row>
    <row r="93" spans="1:23" ht="10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262"/>
      <c r="O93" s="29"/>
      <c r="P93" s="29"/>
      <c r="Q93" s="251"/>
      <c r="R93" s="9"/>
      <c r="S93" s="265"/>
      <c r="T93" s="9"/>
      <c r="U93" s="7"/>
      <c r="V93" s="7"/>
      <c r="W93" s="7"/>
    </row>
    <row r="94" spans="1:23" ht="10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262"/>
      <c r="O94" s="29"/>
      <c r="P94" s="29"/>
      <c r="Q94" s="251"/>
      <c r="R94" s="9"/>
      <c r="S94" s="265"/>
      <c r="T94" s="9"/>
      <c r="U94" s="7"/>
      <c r="V94" s="7"/>
      <c r="W94" s="7"/>
    </row>
    <row r="95" spans="1:23" ht="10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262"/>
      <c r="O95" s="29"/>
      <c r="P95" s="29"/>
      <c r="Q95" s="251"/>
      <c r="R95" s="9"/>
      <c r="S95" s="265"/>
      <c r="T95" s="9"/>
      <c r="U95" s="7"/>
      <c r="V95" s="7"/>
      <c r="W95" s="7"/>
    </row>
  </sheetData>
  <sheetProtection/>
  <printOptions/>
  <pageMargins left="0.25" right="0.25" top="0.39" bottom="0" header="0.5" footer="0.5"/>
  <pageSetup blackAndWhite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6"/>
  <sheetViews>
    <sheetView zoomScalePageLayoutView="0" workbookViewId="0" topLeftCell="A1">
      <pane ySplit="14" topLeftCell="A38" activePane="bottomLeft" state="frozen"/>
      <selection pane="topLeft" activeCell="A1" sqref="A1"/>
      <selection pane="bottomLeft" activeCell="R77" sqref="R77"/>
    </sheetView>
  </sheetViews>
  <sheetFormatPr defaultColWidth="9.140625" defaultRowHeight="12.75"/>
  <cols>
    <col min="1" max="1" width="1.421875" style="1" customWidth="1"/>
    <col min="2" max="2" width="4.421875" style="1" customWidth="1"/>
    <col min="3" max="3" width="18.7109375" style="1" customWidth="1"/>
    <col min="4" max="5" width="9.57421875" style="1" bestFit="1" customWidth="1"/>
    <col min="6" max="6" width="16.00390625" style="1" bestFit="1" customWidth="1"/>
    <col min="7" max="7" width="6.57421875" style="1" bestFit="1" customWidth="1"/>
    <col min="8" max="8" width="7.8515625" style="1" bestFit="1" customWidth="1"/>
    <col min="9" max="9" width="10.57421875" style="1" customWidth="1"/>
    <col min="10" max="10" width="8.28125" style="1" customWidth="1"/>
    <col min="11" max="11" width="9.28125" style="1" bestFit="1" customWidth="1"/>
    <col min="12" max="12" width="8.421875" style="1" bestFit="1" customWidth="1"/>
    <col min="13" max="13" width="10.7109375" style="1" bestFit="1" customWidth="1"/>
    <col min="14" max="14" width="12.00390625" style="1" customWidth="1"/>
    <col min="15" max="15" width="13.57421875" style="6" customWidth="1"/>
    <col min="16" max="17" width="14.57421875" style="6" customWidth="1"/>
    <col min="18" max="18" width="10.28125" style="2" customWidth="1"/>
    <col min="19" max="19" width="11.140625" style="2" customWidth="1"/>
    <col min="20" max="20" width="9.57421875" style="2" customWidth="1"/>
    <col min="21" max="21" width="9.7109375" style="1" customWidth="1"/>
    <col min="22" max="23" width="9.140625" style="1" customWidth="1"/>
  </cols>
  <sheetData>
    <row r="1" spans="1:23" s="1" customFormat="1" ht="1.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9"/>
      <c r="P1" s="29"/>
      <c r="Q1" s="29"/>
      <c r="R1" s="9"/>
      <c r="S1" s="9"/>
      <c r="T1" s="9"/>
      <c r="U1" s="9"/>
      <c r="V1" s="7"/>
      <c r="W1" s="7"/>
    </row>
    <row r="2" spans="1:23" s="1" customFormat="1" ht="11.25" thickTop="1">
      <c r="A2" s="7"/>
      <c r="B2" s="177"/>
      <c r="C2" s="127"/>
      <c r="D2" s="127"/>
      <c r="E2" s="127"/>
      <c r="F2" s="127"/>
      <c r="G2" s="127"/>
      <c r="H2" s="127"/>
      <c r="I2" s="127"/>
      <c r="J2" s="178" t="s">
        <v>4</v>
      </c>
      <c r="K2" s="179"/>
      <c r="L2" s="180" t="s">
        <v>12</v>
      </c>
      <c r="M2" s="181" t="s">
        <v>23</v>
      </c>
      <c r="N2" s="13"/>
      <c r="O2" s="182"/>
      <c r="P2" s="182"/>
      <c r="Q2" s="282" t="str">
        <f>main!Q2</f>
        <v>% from the</v>
      </c>
      <c r="R2" s="183"/>
      <c r="S2" s="18"/>
      <c r="T2" s="12"/>
      <c r="U2" s="37"/>
      <c r="V2" s="7"/>
      <c r="W2" s="7"/>
    </row>
    <row r="3" spans="1:23" s="1" customFormat="1" ht="10.5">
      <c r="A3" s="7"/>
      <c r="B3" s="184" t="s">
        <v>1</v>
      </c>
      <c r="C3" s="185"/>
      <c r="D3" s="122">
        <f>main!D3</f>
        <v>5000000</v>
      </c>
      <c r="E3" s="185"/>
      <c r="F3" s="185" t="s">
        <v>41</v>
      </c>
      <c r="G3" s="185"/>
      <c r="H3" s="212">
        <f>main!H3</f>
        <v>1.5</v>
      </c>
      <c r="I3" s="185"/>
      <c r="J3" s="186" t="s">
        <v>3</v>
      </c>
      <c r="K3" s="185"/>
      <c r="L3" s="213">
        <f>main!L3</f>
        <v>0.0075</v>
      </c>
      <c r="M3" s="187">
        <f>L3/4</f>
        <v>0.001875</v>
      </c>
      <c r="N3" s="7"/>
      <c r="O3" s="188"/>
      <c r="P3" s="188"/>
      <c r="Q3" s="281" t="str">
        <f>main!Q3</f>
        <v>Net assets used</v>
      </c>
      <c r="R3" s="189"/>
      <c r="S3" s="9"/>
      <c r="T3" s="218"/>
      <c r="U3" s="228" t="str">
        <f>main!U3</f>
        <v>Mar.11,2014</v>
      </c>
      <c r="V3" s="7"/>
      <c r="W3" s="7"/>
    </row>
    <row r="4" spans="1:23" s="1" customFormat="1" ht="10.5">
      <c r="A4" s="7"/>
      <c r="B4" s="184" t="s">
        <v>25</v>
      </c>
      <c r="C4" s="185"/>
      <c r="D4" s="185"/>
      <c r="E4" s="176">
        <f>main!E4</f>
        <v>0.03</v>
      </c>
      <c r="F4" s="185" t="s">
        <v>42</v>
      </c>
      <c r="G4" s="185"/>
      <c r="H4" s="191">
        <f>H3/12</f>
        <v>0.125</v>
      </c>
      <c r="I4" s="185"/>
      <c r="J4" s="186" t="s">
        <v>2</v>
      </c>
      <c r="K4" s="185"/>
      <c r="L4" s="213">
        <f>main!L4</f>
        <v>0.005</v>
      </c>
      <c r="M4" s="187">
        <f>L4/4</f>
        <v>0.00125</v>
      </c>
      <c r="N4" s="7"/>
      <c r="O4" s="188"/>
      <c r="P4" s="188"/>
      <c r="Q4" s="281" t="str">
        <f>main!Q4</f>
        <v>for Free Airtime (yrs 1-3)</v>
      </c>
      <c r="R4" s="190"/>
      <c r="S4" s="9"/>
      <c r="T4" s="120"/>
      <c r="U4" s="224"/>
      <c r="V4" s="7"/>
      <c r="W4" s="7"/>
    </row>
    <row r="5" spans="1:23" s="1" customFormat="1" ht="10.5">
      <c r="A5" s="7"/>
      <c r="B5" s="184" t="s">
        <v>26</v>
      </c>
      <c r="C5" s="185"/>
      <c r="D5" s="185"/>
      <c r="E5" s="176">
        <f>main!E5</f>
        <v>0.01</v>
      </c>
      <c r="F5" s="185"/>
      <c r="G5" s="192"/>
      <c r="H5" s="192"/>
      <c r="I5" s="185"/>
      <c r="J5" s="186" t="s">
        <v>24</v>
      </c>
      <c r="K5" s="185"/>
      <c r="L5" s="213">
        <f>main!L5</f>
        <v>0.0125</v>
      </c>
      <c r="M5" s="187">
        <f>L5/4</f>
        <v>0.003125</v>
      </c>
      <c r="N5" s="7"/>
      <c r="O5" s="188"/>
      <c r="P5" s="188"/>
      <c r="Q5" s="281" t="str">
        <f>main!Q5</f>
        <v>(not subtracted from Net assets)</v>
      </c>
      <c r="R5" s="190"/>
      <c r="S5" s="9"/>
      <c r="T5" s="120"/>
      <c r="U5" s="224"/>
      <c r="V5" s="7"/>
      <c r="W5" s="7"/>
    </row>
    <row r="6" spans="1:23" s="1" customFormat="1" ht="10.5">
      <c r="A6" s="7"/>
      <c r="B6" s="184" t="s">
        <v>27</v>
      </c>
      <c r="C6" s="185"/>
      <c r="D6" s="185"/>
      <c r="E6" s="176">
        <f>main!E6</f>
        <v>0</v>
      </c>
      <c r="F6" s="185"/>
      <c r="G6" s="192"/>
      <c r="H6" s="192"/>
      <c r="I6" s="185"/>
      <c r="J6" s="186"/>
      <c r="K6" s="185"/>
      <c r="L6" s="185"/>
      <c r="M6" s="187"/>
      <c r="N6" s="7"/>
      <c r="O6" s="188"/>
      <c r="P6" s="188"/>
      <c r="Q6" s="290" t="s">
        <v>73</v>
      </c>
      <c r="R6" s="291">
        <f>main!R6</f>
        <v>1</v>
      </c>
      <c r="S6" s="9"/>
      <c r="T6" s="120"/>
      <c r="U6" s="228"/>
      <c r="V6" s="7"/>
      <c r="W6" s="7"/>
    </row>
    <row r="7" spans="1:23" s="1" customFormat="1" ht="10.5">
      <c r="A7" s="7"/>
      <c r="B7" s="184" t="s">
        <v>28</v>
      </c>
      <c r="C7" s="185"/>
      <c r="D7" s="185"/>
      <c r="E7" s="176">
        <f>main!E7</f>
        <v>0</v>
      </c>
      <c r="F7" s="185"/>
      <c r="G7" s="192"/>
      <c r="H7" s="192"/>
      <c r="I7" s="185"/>
      <c r="J7" s="186"/>
      <c r="K7" s="185"/>
      <c r="L7" s="185"/>
      <c r="M7" s="193"/>
      <c r="N7" s="7"/>
      <c r="O7" s="188" t="s">
        <v>51</v>
      </c>
      <c r="P7" s="188"/>
      <c r="Q7" s="290" t="s">
        <v>74</v>
      </c>
      <c r="R7" s="291">
        <f>main!R7</f>
        <v>0.65</v>
      </c>
      <c r="S7" s="9"/>
      <c r="T7" s="229" t="s">
        <v>55</v>
      </c>
      <c r="U7" s="230">
        <f>main!U7</f>
        <v>10</v>
      </c>
      <c r="V7" s="7"/>
      <c r="W7" s="7"/>
    </row>
    <row r="8" spans="1:23" s="1" customFormat="1" ht="10.5">
      <c r="A8" s="7"/>
      <c r="B8" s="184" t="s">
        <v>29</v>
      </c>
      <c r="C8" s="185"/>
      <c r="D8" s="185"/>
      <c r="E8" s="176">
        <f>main!E8</f>
        <v>-0.01</v>
      </c>
      <c r="F8" s="185"/>
      <c r="G8" s="192"/>
      <c r="H8" s="192"/>
      <c r="I8" s="185"/>
      <c r="J8" s="194" t="s">
        <v>8</v>
      </c>
      <c r="K8" s="185"/>
      <c r="L8" s="176">
        <f>main!L8</f>
        <v>0.2</v>
      </c>
      <c r="M8" s="214"/>
      <c r="N8" s="7"/>
      <c r="O8" s="188"/>
      <c r="P8" s="215">
        <f>main!P8</f>
        <v>0.03</v>
      </c>
      <c r="Q8" s="290" t="s">
        <v>75</v>
      </c>
      <c r="R8" s="291">
        <f>main!R8</f>
        <v>0.43</v>
      </c>
      <c r="S8" s="9"/>
      <c r="T8" s="120"/>
      <c r="U8" s="224"/>
      <c r="V8" s="7"/>
      <c r="W8" s="7"/>
    </row>
    <row r="9" spans="1:23" s="1" customFormat="1" ht="3" customHeight="1">
      <c r="A9" s="7"/>
      <c r="B9" s="195"/>
      <c r="C9" s="130"/>
      <c r="D9" s="130"/>
      <c r="E9" s="130"/>
      <c r="F9" s="130"/>
      <c r="G9" s="192"/>
      <c r="H9" s="192"/>
      <c r="I9" s="185"/>
      <c r="J9" s="196"/>
      <c r="K9" s="197"/>
      <c r="L9" s="197"/>
      <c r="M9" s="198"/>
      <c r="N9" s="7"/>
      <c r="O9" s="188"/>
      <c r="P9" s="188"/>
      <c r="Q9" s="292"/>
      <c r="R9" s="293"/>
      <c r="S9" s="9"/>
      <c r="T9" s="218"/>
      <c r="U9" s="224"/>
      <c r="V9" s="7"/>
      <c r="W9" s="7"/>
    </row>
    <row r="10" spans="1:23" s="1" customFormat="1" ht="9.75" customHeight="1">
      <c r="A10" s="7"/>
      <c r="B10" s="199"/>
      <c r="C10" s="185"/>
      <c r="D10" s="185"/>
      <c r="E10" s="185"/>
      <c r="F10" s="185"/>
      <c r="G10" s="200"/>
      <c r="H10" s="192"/>
      <c r="I10" s="185"/>
      <c r="J10" s="201"/>
      <c r="K10" s="185"/>
      <c r="L10" s="185"/>
      <c r="M10" s="202" t="s">
        <v>11</v>
      </c>
      <c r="N10" s="7"/>
      <c r="O10" s="188"/>
      <c r="P10" s="188" t="s">
        <v>47</v>
      </c>
      <c r="Q10" s="290" t="s">
        <v>67</v>
      </c>
      <c r="R10" s="291">
        <f>main!R10</f>
        <v>0.31</v>
      </c>
      <c r="S10" s="9"/>
      <c r="T10" s="218"/>
      <c r="U10" s="224"/>
      <c r="V10" s="7"/>
      <c r="W10" s="7"/>
    </row>
    <row r="11" spans="1:23" s="1" customFormat="1" ht="10.5">
      <c r="A11" s="7"/>
      <c r="B11" s="203" t="s">
        <v>9</v>
      </c>
      <c r="C11" s="204"/>
      <c r="D11" s="204"/>
      <c r="E11" s="176">
        <f>main!E11</f>
        <v>0.025</v>
      </c>
      <c r="F11" s="204"/>
      <c r="G11" s="205"/>
      <c r="H11" s="204"/>
      <c r="I11" s="204"/>
      <c r="J11" s="206" t="s">
        <v>6</v>
      </c>
      <c r="K11" s="204"/>
      <c r="L11" s="216">
        <f>main!L11</f>
        <v>0.07</v>
      </c>
      <c r="M11" s="217">
        <f>L11/12</f>
        <v>0.005833333333333334</v>
      </c>
      <c r="N11" s="24"/>
      <c r="O11" s="207"/>
      <c r="P11" s="207"/>
      <c r="Q11" s="290" t="s">
        <v>68</v>
      </c>
      <c r="R11" s="291">
        <f>main!R11</f>
        <v>0.23</v>
      </c>
      <c r="S11" s="118"/>
      <c r="T11" s="219"/>
      <c r="U11" s="39"/>
      <c r="V11" s="7"/>
      <c r="W11" s="7"/>
    </row>
    <row r="12" spans="1:23" s="1" customFormat="1" ht="9.75" customHeight="1">
      <c r="A12" s="7"/>
      <c r="B12" s="14"/>
      <c r="C12" s="7"/>
      <c r="D12" s="7"/>
      <c r="E12" s="35"/>
      <c r="F12" s="32"/>
      <c r="G12" s="7"/>
      <c r="H12" s="35"/>
      <c r="I12" s="119" t="str">
        <f>main!I12</f>
        <v>For Free Airtime</v>
      </c>
      <c r="J12" s="80"/>
      <c r="K12" s="7"/>
      <c r="L12" s="7"/>
      <c r="M12" s="80"/>
      <c r="N12" s="9" t="str">
        <f>main!N12</f>
        <v>For Free Airtime</v>
      </c>
      <c r="O12" s="96"/>
      <c r="P12" s="96"/>
      <c r="Q12" s="238" t="str">
        <f>main!Q12</f>
        <v>Amount from the</v>
      </c>
      <c r="R12" s="90"/>
      <c r="S12" s="239" t="str">
        <f>main!S12</f>
        <v>Free Airtime from </v>
      </c>
      <c r="T12" s="218"/>
      <c r="U12" s="38"/>
      <c r="V12" s="7"/>
      <c r="W12" s="7"/>
    </row>
    <row r="13" spans="1:23" s="1" customFormat="1" ht="10.5">
      <c r="A13" s="7"/>
      <c r="B13" s="17"/>
      <c r="C13" s="9"/>
      <c r="D13" s="11"/>
      <c r="E13" s="50"/>
      <c r="F13" s="40"/>
      <c r="G13" s="41"/>
      <c r="H13" s="42"/>
      <c r="I13" s="119" t="str">
        <f>main!I13</f>
        <v>from the profits</v>
      </c>
      <c r="J13" s="99"/>
      <c r="K13" s="53"/>
      <c r="L13" s="52"/>
      <c r="M13" s="131" t="s">
        <v>15</v>
      </c>
      <c r="N13" s="9" t="str">
        <f>main!N13</f>
        <v>from the profits</v>
      </c>
      <c r="O13" s="136" t="s">
        <v>22</v>
      </c>
      <c r="P13" s="85" t="str">
        <f>main!P13</f>
        <v>Capital withdrawn</v>
      </c>
      <c r="Q13" s="235" t="str">
        <f>main!Q13</f>
        <v>Net assets used</v>
      </c>
      <c r="R13" s="91"/>
      <c r="S13" s="9" t="str">
        <f>main!S13</f>
        <v>Net assets +</v>
      </c>
      <c r="T13" s="218" t="s">
        <v>46</v>
      </c>
      <c r="U13" s="113" t="s">
        <v>53</v>
      </c>
      <c r="V13" s="7"/>
      <c r="W13" s="7"/>
    </row>
    <row r="14" spans="1:23" s="1" customFormat="1" ht="11.25" thickBot="1">
      <c r="A14" s="7"/>
      <c r="B14" s="17" t="s">
        <v>0</v>
      </c>
      <c r="C14" s="9" t="s">
        <v>7</v>
      </c>
      <c r="D14" s="119" t="s">
        <v>18</v>
      </c>
      <c r="E14" s="120" t="s">
        <v>19</v>
      </c>
      <c r="F14" s="40" t="s">
        <v>13</v>
      </c>
      <c r="G14" s="41" t="s">
        <v>5</v>
      </c>
      <c r="H14" s="126" t="s">
        <v>14</v>
      </c>
      <c r="I14" s="119" t="str">
        <f>main!I14</f>
        <v>(just calculated)</v>
      </c>
      <c r="J14" s="99" t="str">
        <f>J3</f>
        <v>MNO </v>
      </c>
      <c r="K14" s="119" t="str">
        <f>J4</f>
        <v>ISIM producer</v>
      </c>
      <c r="L14" s="130" t="str">
        <f>J5</f>
        <v>Aegis/Y.H.</v>
      </c>
      <c r="M14" s="132" t="s">
        <v>43</v>
      </c>
      <c r="N14" s="9" t="str">
        <f>main!N14</f>
        <v>(given back)</v>
      </c>
      <c r="O14" s="211" t="s">
        <v>52</v>
      </c>
      <c r="P14" s="85" t="str">
        <f>main!P14</f>
        <v>by MNO</v>
      </c>
      <c r="Q14" s="235" t="str">
        <f>main!Q14</f>
        <v>for Free Airtime</v>
      </c>
      <c r="R14" s="91" t="s">
        <v>17</v>
      </c>
      <c r="S14" s="285" t="str">
        <f>main!S14</f>
        <v>profits</v>
      </c>
      <c r="T14" s="286" t="s">
        <v>65</v>
      </c>
      <c r="U14" s="287" t="s">
        <v>54</v>
      </c>
      <c r="V14" s="7"/>
      <c r="W14" s="7"/>
    </row>
    <row r="15" spans="1:23" s="1" customFormat="1" ht="6" customHeight="1" thickTop="1">
      <c r="A15" s="7"/>
      <c r="B15" s="18"/>
      <c r="C15" s="12"/>
      <c r="D15" s="121"/>
      <c r="E15" s="121"/>
      <c r="F15" s="43"/>
      <c r="G15" s="44"/>
      <c r="H15" s="127"/>
      <c r="I15" s="127"/>
      <c r="J15" s="100"/>
      <c r="K15" s="127"/>
      <c r="L15" s="127"/>
      <c r="M15" s="133"/>
      <c r="N15" s="13"/>
      <c r="O15" s="137"/>
      <c r="P15" s="86"/>
      <c r="Q15" s="28"/>
      <c r="R15" s="92"/>
      <c r="S15" s="9"/>
      <c r="T15" s="218"/>
      <c r="U15" s="224"/>
      <c r="V15" s="7"/>
      <c r="W15" s="7"/>
    </row>
    <row r="16" spans="1:23" s="1" customFormat="1" ht="10.5">
      <c r="A16" s="7"/>
      <c r="B16" s="15">
        <v>1</v>
      </c>
      <c r="C16" s="10">
        <f>main!C16</f>
        <v>5000000</v>
      </c>
      <c r="D16" s="122">
        <f>main!D16</f>
        <v>625000</v>
      </c>
      <c r="E16" s="123">
        <f>main!E16</f>
        <v>628645.8333333334</v>
      </c>
      <c r="F16" s="45">
        <f>main!F16</f>
        <v>3645.833333333372</v>
      </c>
      <c r="G16" s="46"/>
      <c r="H16" s="128"/>
      <c r="I16" s="128"/>
      <c r="J16" s="101"/>
      <c r="K16" s="122"/>
      <c r="L16" s="122"/>
      <c r="M16" s="131">
        <f>main!M16</f>
        <v>0</v>
      </c>
      <c r="N16" s="10"/>
      <c r="O16" s="138">
        <f>main!O16</f>
        <v>0</v>
      </c>
      <c r="P16" s="87"/>
      <c r="Q16" s="34"/>
      <c r="R16" s="93">
        <f>main!R16</f>
        <v>628645.8333333334</v>
      </c>
      <c r="S16" s="9"/>
      <c r="T16" s="218"/>
      <c r="U16" s="224"/>
      <c r="V16" s="7"/>
      <c r="W16" s="7"/>
    </row>
    <row r="17" spans="1:23" s="1" customFormat="1" ht="11.25" customHeight="1">
      <c r="A17" s="7"/>
      <c r="B17" s="15">
        <v>2</v>
      </c>
      <c r="C17" s="10">
        <f>main!C17</f>
        <v>5150000</v>
      </c>
      <c r="D17" s="122">
        <f>main!D17</f>
        <v>1272395.8333333335</v>
      </c>
      <c r="E17" s="123">
        <f>main!E17</f>
        <v>1279818.1423611112</v>
      </c>
      <c r="F17" s="45">
        <f>main!F17</f>
        <v>7422.309027777752</v>
      </c>
      <c r="G17" s="46"/>
      <c r="H17" s="128"/>
      <c r="I17" s="128"/>
      <c r="J17" s="101"/>
      <c r="K17" s="122"/>
      <c r="L17" s="122"/>
      <c r="M17" s="131">
        <f>main!M17</f>
        <v>0</v>
      </c>
      <c r="N17" s="10"/>
      <c r="O17" s="138">
        <f>main!O17</f>
        <v>0</v>
      </c>
      <c r="P17" s="87"/>
      <c r="Q17" s="34"/>
      <c r="R17" s="93">
        <f>main!R17</f>
        <v>1279818.1423611112</v>
      </c>
      <c r="S17" s="9"/>
      <c r="T17" s="218"/>
      <c r="U17" s="224"/>
      <c r="V17" s="7"/>
      <c r="W17" s="7"/>
    </row>
    <row r="18" spans="1:23" s="1" customFormat="1" ht="11.25" customHeight="1">
      <c r="A18" s="7"/>
      <c r="B18" s="15">
        <v>3</v>
      </c>
      <c r="C18" s="10">
        <f>main!C18</f>
        <v>5304500</v>
      </c>
      <c r="D18" s="122">
        <f>main!D18</f>
        <v>1942880.6423611112</v>
      </c>
      <c r="E18" s="123">
        <f>main!E18</f>
        <v>1954214.1127748843</v>
      </c>
      <c r="F18" s="45">
        <f>main!F18</f>
        <v>11333.470413773088</v>
      </c>
      <c r="G18" s="48"/>
      <c r="H18" s="123">
        <f>main!H18</f>
        <v>4480.322554976842</v>
      </c>
      <c r="I18" s="123">
        <f>main!I18</f>
        <v>17921.29021990737</v>
      </c>
      <c r="J18" s="101">
        <f>main!J18</f>
        <v>3664.151461452908</v>
      </c>
      <c r="K18" s="122">
        <f>main!K18</f>
        <v>2442.7676409686055</v>
      </c>
      <c r="L18" s="122">
        <f>main!L18</f>
        <v>6106.919102421514</v>
      </c>
      <c r="M18" s="131">
        <f>main!M18</f>
        <v>16694.160759819868</v>
      </c>
      <c r="N18" s="10"/>
      <c r="O18" s="138">
        <f>main!O18</f>
        <v>16694.160759819868</v>
      </c>
      <c r="P18" s="87"/>
      <c r="Q18" s="34"/>
      <c r="R18" s="93">
        <f>main!R18</f>
        <v>1937519.9520150644</v>
      </c>
      <c r="S18" s="9"/>
      <c r="T18" s="218"/>
      <c r="U18" s="224"/>
      <c r="V18" s="7"/>
      <c r="W18" s="7"/>
    </row>
    <row r="19" spans="1:23" s="1" customFormat="1" ht="11.25" customHeight="1">
      <c r="A19" s="7"/>
      <c r="B19" s="15">
        <v>4</v>
      </c>
      <c r="C19" s="10">
        <f>main!C19</f>
        <v>5463635</v>
      </c>
      <c r="D19" s="122">
        <f>main!D19</f>
        <v>2620474.3270150647</v>
      </c>
      <c r="E19" s="123">
        <f>main!E19</f>
        <v>2635760.427255986</v>
      </c>
      <c r="F19" s="45">
        <f>main!F19</f>
        <v>15286.100240921136</v>
      </c>
      <c r="G19" s="48"/>
      <c r="H19" s="123"/>
      <c r="I19" s="123"/>
      <c r="J19" s="101"/>
      <c r="K19" s="122"/>
      <c r="L19" s="122"/>
      <c r="M19" s="131">
        <f>main!M19</f>
        <v>0</v>
      </c>
      <c r="N19" s="10"/>
      <c r="O19" s="138">
        <f>main!O19</f>
        <v>0</v>
      </c>
      <c r="P19" s="87"/>
      <c r="Q19" s="34"/>
      <c r="R19" s="93">
        <f>main!R19</f>
        <v>2635760.427255986</v>
      </c>
      <c r="S19" s="9"/>
      <c r="T19" s="218"/>
      <c r="U19" s="224"/>
      <c r="V19" s="7"/>
      <c r="W19" s="7"/>
    </row>
    <row r="20" spans="1:23" s="1" customFormat="1" ht="11.25" customHeight="1">
      <c r="A20" s="7"/>
      <c r="B20" s="15">
        <v>5</v>
      </c>
      <c r="C20" s="10">
        <f>main!C20</f>
        <v>5627544.05</v>
      </c>
      <c r="D20" s="122">
        <f>main!D20</f>
        <v>3339203.433505986</v>
      </c>
      <c r="E20" s="123">
        <f>main!E20</f>
        <v>3358682.1202014373</v>
      </c>
      <c r="F20" s="45">
        <f>main!F20</f>
        <v>19478.686695451383</v>
      </c>
      <c r="G20" s="48"/>
      <c r="H20" s="123"/>
      <c r="I20" s="123"/>
      <c r="J20" s="101"/>
      <c r="K20" s="122"/>
      <c r="L20" s="122"/>
      <c r="M20" s="131">
        <f>main!M20</f>
        <v>0</v>
      </c>
      <c r="N20" s="10"/>
      <c r="O20" s="138">
        <f>main!O20</f>
        <v>0</v>
      </c>
      <c r="P20" s="87"/>
      <c r="Q20" s="34"/>
      <c r="R20" s="93">
        <f>main!R20</f>
        <v>3358682.1202014373</v>
      </c>
      <c r="S20" s="9"/>
      <c r="T20" s="218"/>
      <c r="U20" s="224"/>
      <c r="V20" s="7"/>
      <c r="W20" s="7"/>
    </row>
    <row r="21" spans="1:23" s="1" customFormat="1" ht="11.25" customHeight="1">
      <c r="A21" s="7"/>
      <c r="B21" s="241">
        <v>6</v>
      </c>
      <c r="C21" s="277">
        <f>main!C21</f>
        <v>5796370.371499999</v>
      </c>
      <c r="D21" s="122">
        <f>main!D21</f>
        <v>4083228.4166389373</v>
      </c>
      <c r="E21" s="123">
        <f>main!E21</f>
        <v>4107047.249069331</v>
      </c>
      <c r="F21" s="45">
        <f>main!F21</f>
        <v>23818.8324303939</v>
      </c>
      <c r="G21" s="48"/>
      <c r="H21" s="123">
        <f>main!H21</f>
        <v>11716.723873353285</v>
      </c>
      <c r="I21" s="123">
        <f>main!I21</f>
        <v>46866.89549341313</v>
      </c>
      <c r="J21" s="101">
        <f>main!J21</f>
        <v>7700.713592004996</v>
      </c>
      <c r="K21" s="122">
        <f>main!K21</f>
        <v>5133.809061336664</v>
      </c>
      <c r="L21" s="122">
        <f>main!L21</f>
        <v>12834.52265334166</v>
      </c>
      <c r="M21" s="131">
        <f>main!M21</f>
        <v>37385.7691800366</v>
      </c>
      <c r="N21" s="10"/>
      <c r="O21" s="138">
        <f>main!O21</f>
        <v>37385.7691800366</v>
      </c>
      <c r="P21" s="87"/>
      <c r="Q21" s="34"/>
      <c r="R21" s="93">
        <f>main!R21</f>
        <v>4069661.4798892946</v>
      </c>
      <c r="S21" s="9"/>
      <c r="T21" s="218"/>
      <c r="U21" s="224"/>
      <c r="V21" s="7"/>
      <c r="W21" s="7"/>
    </row>
    <row r="22" spans="1:23" s="1" customFormat="1" ht="10.5">
      <c r="A22" s="7"/>
      <c r="B22" s="15">
        <v>7</v>
      </c>
      <c r="C22" s="10">
        <f>main!C22</f>
        <v>5970261.482644999</v>
      </c>
      <c r="D22" s="122">
        <f>main!D22</f>
        <v>4815944.16521992</v>
      </c>
      <c r="E22" s="123">
        <f>main!E22</f>
        <v>4844037.1728503695</v>
      </c>
      <c r="F22" s="45">
        <f>main!F22</f>
        <v>28093.00763044972</v>
      </c>
      <c r="G22" s="48"/>
      <c r="H22" s="123"/>
      <c r="I22" s="123"/>
      <c r="J22" s="101"/>
      <c r="K22" s="122"/>
      <c r="L22" s="122"/>
      <c r="M22" s="131">
        <f>main!M22</f>
        <v>0</v>
      </c>
      <c r="N22" s="10"/>
      <c r="O22" s="138">
        <f>main!O22</f>
        <v>0</v>
      </c>
      <c r="P22" s="87"/>
      <c r="Q22" s="34"/>
      <c r="R22" s="93">
        <f>main!R22</f>
        <v>4844037.1728503695</v>
      </c>
      <c r="S22" s="9"/>
      <c r="T22" s="218"/>
      <c r="U22" s="224"/>
      <c r="V22" s="7"/>
      <c r="W22" s="7"/>
    </row>
    <row r="23" spans="1:23" s="1" customFormat="1" ht="10.5">
      <c r="A23" s="7"/>
      <c r="B23" s="15">
        <v>8</v>
      </c>
      <c r="C23" s="10">
        <f>main!C23</f>
        <v>6149369.32712435</v>
      </c>
      <c r="D23" s="122">
        <f>main!D23</f>
        <v>5612708.338740913</v>
      </c>
      <c r="E23" s="123">
        <f>main!E23</f>
        <v>5645449.137383568</v>
      </c>
      <c r="F23" s="45">
        <f>main!F23</f>
        <v>32740.798642654903</v>
      </c>
      <c r="G23" s="48"/>
      <c r="H23" s="123"/>
      <c r="I23" s="123"/>
      <c r="J23" s="101"/>
      <c r="K23" s="122"/>
      <c r="L23" s="122"/>
      <c r="M23" s="131">
        <f>main!M23</f>
        <v>0</v>
      </c>
      <c r="N23" s="10"/>
      <c r="O23" s="138">
        <f>main!O23</f>
        <v>0</v>
      </c>
      <c r="P23" s="87"/>
      <c r="Q23" s="34"/>
      <c r="R23" s="93">
        <f>main!R23</f>
        <v>5645449.137383568</v>
      </c>
      <c r="S23" s="9"/>
      <c r="T23" s="218"/>
      <c r="U23" s="224"/>
      <c r="V23" s="7"/>
      <c r="W23" s="7"/>
    </row>
    <row r="24" spans="1:23" s="1" customFormat="1" ht="10.5">
      <c r="A24" s="7"/>
      <c r="B24" s="15">
        <v>9</v>
      </c>
      <c r="C24" s="10">
        <f>main!C24</f>
        <v>6333850.406938081</v>
      </c>
      <c r="D24" s="122">
        <f>main!D24</f>
        <v>6437180.438250829</v>
      </c>
      <c r="E24" s="123">
        <f>main!E24</f>
        <v>6474730.657473958</v>
      </c>
      <c r="F24" s="45">
        <f>main!F24</f>
        <v>37550.21922312956</v>
      </c>
      <c r="G24" s="48"/>
      <c r="H24" s="123">
        <f>main!H24</f>
        <v>19676.805099246838</v>
      </c>
      <c r="I24" s="123">
        <f>main!I24</f>
        <v>78707.22039698735</v>
      </c>
      <c r="J24" s="101">
        <f>main!J24</f>
        <v>12140.11998276367</v>
      </c>
      <c r="K24" s="122">
        <f>main!K24</f>
        <v>8093.413321842448</v>
      </c>
      <c r="L24" s="122">
        <f>main!L24</f>
        <v>20233.53330460612</v>
      </c>
      <c r="M24" s="131">
        <f>main!M24</f>
        <v>60143.871708459075</v>
      </c>
      <c r="N24" s="10"/>
      <c r="O24" s="138">
        <f>main!O24</f>
        <v>60143.871708459075</v>
      </c>
      <c r="P24" s="87"/>
      <c r="Q24" s="34"/>
      <c r="R24" s="93">
        <f>main!R24</f>
        <v>6414586.785765499</v>
      </c>
      <c r="S24" s="9"/>
      <c r="T24" s="218"/>
      <c r="U24" s="224"/>
      <c r="V24" s="7"/>
      <c r="W24" s="7"/>
    </row>
    <row r="25" spans="1:23" s="1" customFormat="1" ht="10.5">
      <c r="A25" s="7"/>
      <c r="B25" s="15">
        <v>10</v>
      </c>
      <c r="C25" s="10">
        <f>main!C25</f>
        <v>6523865.919146223</v>
      </c>
      <c r="D25" s="122">
        <f>main!D25</f>
        <v>7230070.025658777</v>
      </c>
      <c r="E25" s="123">
        <f>main!E25</f>
        <v>7272245.434141787</v>
      </c>
      <c r="F25" s="45">
        <f>main!F25</f>
        <v>42175.408483009785</v>
      </c>
      <c r="G25" s="48"/>
      <c r="H25" s="123"/>
      <c r="I25" s="123"/>
      <c r="J25" s="101"/>
      <c r="K25" s="122"/>
      <c r="L25" s="122"/>
      <c r="M25" s="131">
        <f>main!M25</f>
        <v>0</v>
      </c>
      <c r="N25" s="10"/>
      <c r="O25" s="138">
        <f>main!O25</f>
        <v>0</v>
      </c>
      <c r="P25" s="87"/>
      <c r="Q25" s="34"/>
      <c r="R25" s="93">
        <f>main!R25</f>
        <v>7272245.434141787</v>
      </c>
      <c r="S25" s="10"/>
      <c r="T25" s="222"/>
      <c r="U25" s="226"/>
      <c r="V25" s="7"/>
      <c r="W25" s="7"/>
    </row>
    <row r="26" spans="1:23" s="1" customFormat="1" ht="10.5">
      <c r="A26" s="7"/>
      <c r="B26" s="15">
        <v>11</v>
      </c>
      <c r="C26" s="10">
        <f>main!C26</f>
        <v>6719581.89672061</v>
      </c>
      <c r="D26" s="122">
        <f>main!D26</f>
        <v>8112193.171231863</v>
      </c>
      <c r="E26" s="123">
        <f>main!E26</f>
        <v>8159514.298064049</v>
      </c>
      <c r="F26" s="45">
        <f>main!F26</f>
        <v>47321.126832186244</v>
      </c>
      <c r="G26" s="48"/>
      <c r="H26" s="123"/>
      <c r="I26" s="123"/>
      <c r="J26" s="101"/>
      <c r="K26" s="122"/>
      <c r="L26" s="122"/>
      <c r="M26" s="131">
        <f>main!M26</f>
        <v>0</v>
      </c>
      <c r="N26" s="240" t="s">
        <v>60</v>
      </c>
      <c r="O26" s="138">
        <f>main!O26</f>
        <v>0</v>
      </c>
      <c r="P26" s="87"/>
      <c r="Q26" s="34"/>
      <c r="R26" s="93">
        <f>main!R26</f>
        <v>8159514.298064049</v>
      </c>
      <c r="S26" s="10"/>
      <c r="T26" s="222"/>
      <c r="U26" s="226"/>
      <c r="V26" s="7"/>
      <c r="W26" s="7"/>
    </row>
    <row r="27" spans="1:23" s="1" customFormat="1" ht="10.5">
      <c r="A27" s="7"/>
      <c r="B27" s="69">
        <v>12</v>
      </c>
      <c r="C27" s="70">
        <f>main!C27</f>
        <v>6921169.353622228</v>
      </c>
      <c r="D27" s="124">
        <f>main!D27</f>
        <v>9024660.467266828</v>
      </c>
      <c r="E27" s="125">
        <f>main!E27</f>
        <v>9077304.319992552</v>
      </c>
      <c r="F27" s="72">
        <f>main!F27</f>
        <v>52643.85272572376</v>
      </c>
      <c r="G27" s="73">
        <f>main!G27</f>
        <v>8037.741141970116</v>
      </c>
      <c r="H27" s="125">
        <f>main!H27</f>
        <v>28428.077608183958</v>
      </c>
      <c r="I27" s="125">
        <f>main!I27</f>
        <v>105674.56929076572</v>
      </c>
      <c r="J27" s="102">
        <f>main!J27</f>
        <v>17019.945599986033</v>
      </c>
      <c r="K27" s="124">
        <f>main!K27</f>
        <v>11346.63039999069</v>
      </c>
      <c r="L27" s="124">
        <f>main!L27</f>
        <v>28366.575999976725</v>
      </c>
      <c r="M27" s="134">
        <f>main!M27</f>
        <v>93198.97075010752</v>
      </c>
      <c r="N27" s="70">
        <f>main!N27</f>
        <v>64788.185713320505</v>
      </c>
      <c r="O27" s="139">
        <f>main!O27</f>
        <v>157987.15646342802</v>
      </c>
      <c r="P27" s="88">
        <f>main!P27</f>
        <v>267579.5149058737</v>
      </c>
      <c r="Q27" s="236">
        <f>main!Q27</f>
        <v>8919317.163529124</v>
      </c>
      <c r="R27" s="94">
        <f>main!R27</f>
        <v>8919317.163529124</v>
      </c>
      <c r="S27" s="70">
        <f>main!S27</f>
        <v>8984105.349242445</v>
      </c>
      <c r="T27" s="223">
        <f>main!T27</f>
        <v>1.5499536388178583</v>
      </c>
      <c r="U27" s="227">
        <f>main!U27</f>
        <v>15.499536388178583</v>
      </c>
      <c r="V27" s="7"/>
      <c r="W27" s="7"/>
    </row>
    <row r="28" spans="1:23" s="1" customFormat="1" ht="10.5">
      <c r="A28" s="7"/>
      <c r="B28" s="15">
        <v>13</v>
      </c>
      <c r="C28" s="10">
        <f>main!C28</f>
        <v>6990381.04715845</v>
      </c>
      <c r="D28" s="122">
        <f>main!D28</f>
        <v>9793114.79442393</v>
      </c>
      <c r="E28" s="123">
        <f>main!E28</f>
        <v>9850241.297391403</v>
      </c>
      <c r="F28" s="45">
        <f>main!F28</f>
        <v>57126.50296747312</v>
      </c>
      <c r="G28" s="48"/>
      <c r="H28" s="123"/>
      <c r="I28" s="123"/>
      <c r="J28" s="101"/>
      <c r="K28" s="122"/>
      <c r="L28" s="122"/>
      <c r="M28" s="131">
        <f>main!M28</f>
        <v>0</v>
      </c>
      <c r="N28" s="10"/>
      <c r="O28" s="138">
        <f>main!O28</f>
        <v>0</v>
      </c>
      <c r="P28" s="87"/>
      <c r="Q28" s="34"/>
      <c r="R28" s="93">
        <f>main!R28</f>
        <v>9582661.78248553</v>
      </c>
      <c r="S28" s="10"/>
      <c r="T28" s="222"/>
      <c r="U28" s="226"/>
      <c r="V28" s="7"/>
      <c r="W28" s="7"/>
    </row>
    <row r="29" spans="1:23" s="1" customFormat="1" ht="10.5">
      <c r="A29" s="7"/>
      <c r="B29" s="15">
        <v>14</v>
      </c>
      <c r="C29" s="10">
        <f>main!C29</f>
        <v>7060284.857630034</v>
      </c>
      <c r="D29" s="122">
        <f>main!D29</f>
        <v>10465197.389689283</v>
      </c>
      <c r="E29" s="123">
        <f>main!E29</f>
        <v>10526244.37446247</v>
      </c>
      <c r="F29" s="45">
        <f>main!F29</f>
        <v>61046.98477318697</v>
      </c>
      <c r="G29" s="48"/>
      <c r="H29" s="123"/>
      <c r="I29" s="123"/>
      <c r="J29" s="101"/>
      <c r="K29" s="122"/>
      <c r="L29" s="122"/>
      <c r="M29" s="131">
        <f>main!M29</f>
        <v>0</v>
      </c>
      <c r="N29" s="10"/>
      <c r="O29" s="138">
        <f>main!O29</f>
        <v>0</v>
      </c>
      <c r="P29" s="87"/>
      <c r="Q29" s="34"/>
      <c r="R29" s="93">
        <f>main!R29</f>
        <v>10526244.37446247</v>
      </c>
      <c r="S29" s="10"/>
      <c r="T29" s="222"/>
      <c r="U29" s="226"/>
      <c r="V29" s="7"/>
      <c r="W29" s="7"/>
    </row>
    <row r="30" spans="1:23" s="1" customFormat="1" ht="10.5">
      <c r="A30" s="7"/>
      <c r="B30" s="15">
        <v>15</v>
      </c>
      <c r="C30" s="10">
        <f>main!C30</f>
        <v>7130887.706206335</v>
      </c>
      <c r="D30" s="122">
        <f>main!D30</f>
        <v>11417605.337738262</v>
      </c>
      <c r="E30" s="123">
        <f>main!E30</f>
        <v>11484208.035541736</v>
      </c>
      <c r="F30" s="45">
        <f>main!F30</f>
        <v>66602.6978034731</v>
      </c>
      <c r="G30" s="48"/>
      <c r="H30" s="123">
        <f>main!H30</f>
        <v>36955.23710882664</v>
      </c>
      <c r="I30" s="123">
        <f>main!I30</f>
        <v>147820.94843530655</v>
      </c>
      <c r="J30" s="101">
        <f>main!J30</f>
        <v>21532.890066640754</v>
      </c>
      <c r="K30" s="122">
        <f>main!K30</f>
        <v>14355.26004442717</v>
      </c>
      <c r="L30" s="122">
        <f>main!L30</f>
        <v>35888.150111067924</v>
      </c>
      <c r="M30" s="131">
        <f>main!M30</f>
        <v>108731.53733096248</v>
      </c>
      <c r="N30" s="10"/>
      <c r="O30" s="138">
        <f>main!O30</f>
        <v>108731.53733096248</v>
      </c>
      <c r="P30" s="87"/>
      <c r="Q30" s="34"/>
      <c r="R30" s="93">
        <f>main!R30</f>
        <v>11375476.498210773</v>
      </c>
      <c r="S30" s="10"/>
      <c r="T30" s="222"/>
      <c r="U30" s="226"/>
      <c r="V30" s="7"/>
      <c r="W30" s="7"/>
    </row>
    <row r="31" spans="1:23" s="1" customFormat="1" ht="10.5">
      <c r="A31" s="7"/>
      <c r="B31" s="15">
        <v>16</v>
      </c>
      <c r="C31" s="10">
        <f>main!C31</f>
        <v>7202196.583268398</v>
      </c>
      <c r="D31" s="122">
        <f>main!D31</f>
        <v>12275751.071119323</v>
      </c>
      <c r="E31" s="123">
        <f>main!E31</f>
        <v>12347359.619034186</v>
      </c>
      <c r="F31" s="45">
        <f>main!F31</f>
        <v>71608.54791486263</v>
      </c>
      <c r="G31" s="48"/>
      <c r="H31" s="123"/>
      <c r="I31" s="123"/>
      <c r="J31" s="101"/>
      <c r="K31" s="122"/>
      <c r="L31" s="122"/>
      <c r="M31" s="131">
        <f>main!M31</f>
        <v>0</v>
      </c>
      <c r="N31" s="10"/>
      <c r="O31" s="138">
        <f>main!O31</f>
        <v>0</v>
      </c>
      <c r="P31" s="87"/>
      <c r="Q31" s="34"/>
      <c r="R31" s="93">
        <f>main!R31</f>
        <v>12347359.619034186</v>
      </c>
      <c r="S31" s="10"/>
      <c r="T31" s="222"/>
      <c r="U31" s="226"/>
      <c r="V31" s="7"/>
      <c r="W31" s="7"/>
    </row>
    <row r="32" spans="1:23" s="1" customFormat="1" ht="10.5">
      <c r="A32" s="7"/>
      <c r="B32" s="15">
        <v>17</v>
      </c>
      <c r="C32" s="10">
        <f>main!C32</f>
        <v>7274218.549101083</v>
      </c>
      <c r="D32" s="122">
        <f>main!D32</f>
        <v>13256636.937671822</v>
      </c>
      <c r="E32" s="123">
        <f>main!E32</f>
        <v>13333967.319808241</v>
      </c>
      <c r="F32" s="45">
        <f>main!F32</f>
        <v>77330.38213641942</v>
      </c>
      <c r="G32" s="48"/>
      <c r="H32" s="123"/>
      <c r="I32" s="123"/>
      <c r="J32" s="101"/>
      <c r="K32" s="122"/>
      <c r="L32" s="122"/>
      <c r="M32" s="131">
        <f>main!M32</f>
        <v>0</v>
      </c>
      <c r="N32" s="10"/>
      <c r="O32" s="138">
        <f>main!O32</f>
        <v>0</v>
      </c>
      <c r="P32" s="87"/>
      <c r="Q32" s="34"/>
      <c r="R32" s="93">
        <f>main!R32</f>
        <v>13333967.319808241</v>
      </c>
      <c r="S32" s="10"/>
      <c r="T32" s="222"/>
      <c r="U32" s="226"/>
      <c r="V32" s="7"/>
      <c r="W32" s="7"/>
    </row>
    <row r="33" spans="1:23" s="1" customFormat="1" ht="10.5">
      <c r="A33" s="7"/>
      <c r="B33" s="241">
        <v>18</v>
      </c>
      <c r="C33" s="277">
        <f>main!C33</f>
        <v>7346960.734592093</v>
      </c>
      <c r="D33" s="122">
        <f>main!D33</f>
        <v>14252337.411632253</v>
      </c>
      <c r="E33" s="123">
        <f>main!E33</f>
        <v>14335476.046533441</v>
      </c>
      <c r="F33" s="45">
        <f>main!F33</f>
        <v>83138.63490118831</v>
      </c>
      <c r="G33" s="48"/>
      <c r="H33" s="123">
        <f>main!H33</f>
        <v>46415.51299049408</v>
      </c>
      <c r="I33" s="123">
        <f>main!I33</f>
        <v>185662.05196197628</v>
      </c>
      <c r="J33" s="101">
        <f>main!J33</f>
        <v>26879.0175872502</v>
      </c>
      <c r="K33" s="122">
        <f>main!K33</f>
        <v>17919.3450581668</v>
      </c>
      <c r="L33" s="122">
        <f>main!L33</f>
        <v>44798.36264541701</v>
      </c>
      <c r="M33" s="131">
        <f>main!M33</f>
        <v>136012.2382813281</v>
      </c>
      <c r="N33" s="10"/>
      <c r="O33" s="138">
        <f>main!O33</f>
        <v>136012.2382813281</v>
      </c>
      <c r="P33" s="87"/>
      <c r="Q33" s="34"/>
      <c r="R33" s="93">
        <f>main!R33</f>
        <v>14199463.808252113</v>
      </c>
      <c r="S33" s="10"/>
      <c r="T33" s="222"/>
      <c r="U33" s="226"/>
      <c r="V33" s="7"/>
      <c r="W33" s="7"/>
    </row>
    <row r="34" spans="1:23" s="1" customFormat="1" ht="10.5">
      <c r="A34" s="7"/>
      <c r="B34" s="15">
        <v>19</v>
      </c>
      <c r="C34" s="10">
        <f>main!C34</f>
        <v>7420430.341938014</v>
      </c>
      <c r="D34" s="122">
        <f>main!D34</f>
        <v>15127017.600994365</v>
      </c>
      <c r="E34" s="123">
        <f>main!E34</f>
        <v>15215258.537000166</v>
      </c>
      <c r="F34" s="45">
        <f>main!F34</f>
        <v>88240.93600580096</v>
      </c>
      <c r="G34" s="48"/>
      <c r="H34" s="123"/>
      <c r="I34" s="123"/>
      <c r="J34" s="101"/>
      <c r="K34" s="122"/>
      <c r="L34" s="122"/>
      <c r="M34" s="131">
        <f>main!M34</f>
        <v>0</v>
      </c>
      <c r="N34" s="10"/>
      <c r="O34" s="138">
        <f>main!O34</f>
        <v>0</v>
      </c>
      <c r="P34" s="87"/>
      <c r="Q34" s="34"/>
      <c r="R34" s="93">
        <f>main!R34</f>
        <v>15215258.537000166</v>
      </c>
      <c r="S34" s="10"/>
      <c r="T34" s="222"/>
      <c r="U34" s="226"/>
      <c r="V34" s="7"/>
      <c r="W34" s="7"/>
    </row>
    <row r="35" spans="1:23" s="1" customFormat="1" ht="10.5">
      <c r="A35" s="7"/>
      <c r="B35" s="15">
        <v>20</v>
      </c>
      <c r="C35" s="10">
        <f>main!C35</f>
        <v>7494634.645357395</v>
      </c>
      <c r="D35" s="122">
        <f>main!D35</f>
        <v>16152087.867669841</v>
      </c>
      <c r="E35" s="123">
        <f>main!E35</f>
        <v>16246308.380231248</v>
      </c>
      <c r="F35" s="45">
        <f>main!F35</f>
        <v>94220.51256140694</v>
      </c>
      <c r="G35" s="48"/>
      <c r="H35" s="123"/>
      <c r="I35" s="123"/>
      <c r="J35" s="101"/>
      <c r="K35" s="122"/>
      <c r="L35" s="122"/>
      <c r="M35" s="131">
        <f>main!M35</f>
        <v>0</v>
      </c>
      <c r="N35" s="10"/>
      <c r="O35" s="138">
        <f>main!O35</f>
        <v>0</v>
      </c>
      <c r="P35" s="87"/>
      <c r="Q35" s="34"/>
      <c r="R35" s="93">
        <f>main!R35</f>
        <v>16246308.380231248</v>
      </c>
      <c r="S35" s="10"/>
      <c r="T35" s="222"/>
      <c r="U35" s="226"/>
      <c r="V35" s="7"/>
      <c r="W35" s="7"/>
    </row>
    <row r="36" spans="1:23" s="1" customFormat="1" ht="10.5">
      <c r="A36" s="7"/>
      <c r="B36" s="15">
        <v>21</v>
      </c>
      <c r="C36" s="10">
        <f>main!C36</f>
        <v>7569580.991810968</v>
      </c>
      <c r="D36" s="122">
        <f>main!D36</f>
        <v>17192506.00420762</v>
      </c>
      <c r="E36" s="123">
        <f>main!E36</f>
        <v>17292795.622565497</v>
      </c>
      <c r="F36" s="45">
        <f>main!F36</f>
        <v>100289.61835787818</v>
      </c>
      <c r="G36" s="48"/>
      <c r="H36" s="123">
        <f>main!H36</f>
        <v>56550.21338501722</v>
      </c>
      <c r="I36" s="123">
        <f>main!I36</f>
        <v>226200.85354006887</v>
      </c>
      <c r="J36" s="101">
        <f>main!J36</f>
        <v>32423.991792310306</v>
      </c>
      <c r="K36" s="122">
        <f>main!K36</f>
        <v>21615.994528206873</v>
      </c>
      <c r="L36" s="122">
        <f>main!L36</f>
        <v>54039.98632051718</v>
      </c>
      <c r="M36" s="131">
        <f>main!M36</f>
        <v>164630.18602605158</v>
      </c>
      <c r="N36" s="10"/>
      <c r="O36" s="138">
        <f>main!O36</f>
        <v>164630.18602605158</v>
      </c>
      <c r="P36" s="87"/>
      <c r="Q36" s="34"/>
      <c r="R36" s="93">
        <f>main!R36</f>
        <v>17128165.436539445</v>
      </c>
      <c r="S36" s="10"/>
      <c r="T36" s="222"/>
      <c r="U36" s="226"/>
      <c r="V36" s="7"/>
      <c r="W36" s="7"/>
    </row>
    <row r="37" spans="1:23" s="1" customFormat="1" ht="10.5">
      <c r="A37" s="7"/>
      <c r="B37" s="15">
        <v>22</v>
      </c>
      <c r="C37" s="10">
        <f>main!C37</f>
        <v>7645276.8017290775</v>
      </c>
      <c r="D37" s="122">
        <f>main!D37</f>
        <v>18083825.03675558</v>
      </c>
      <c r="E37" s="123">
        <f>main!E37</f>
        <v>18189314.016136654</v>
      </c>
      <c r="F37" s="45">
        <f>main!F37</f>
        <v>105488.97938107327</v>
      </c>
      <c r="G37" s="48"/>
      <c r="H37" s="123"/>
      <c r="I37" s="123"/>
      <c r="J37" s="101"/>
      <c r="K37" s="122"/>
      <c r="L37" s="122"/>
      <c r="M37" s="131">
        <f>main!M37</f>
        <v>0</v>
      </c>
      <c r="N37" s="10"/>
      <c r="O37" s="138">
        <f>main!O37</f>
        <v>0</v>
      </c>
      <c r="P37" s="87"/>
      <c r="Q37" s="34"/>
      <c r="R37" s="93">
        <f>main!R37</f>
        <v>18189314.016136654</v>
      </c>
      <c r="S37" s="10"/>
      <c r="T37" s="222"/>
      <c r="U37" s="226"/>
      <c r="V37" s="7"/>
      <c r="W37" s="7"/>
    </row>
    <row r="38" spans="1:23" s="1" customFormat="1" ht="10.5">
      <c r="A38" s="7"/>
      <c r="B38" s="15">
        <v>23</v>
      </c>
      <c r="C38" s="10">
        <f>main!C38</f>
        <v>7721729.569746369</v>
      </c>
      <c r="D38" s="122">
        <f>main!D38</f>
        <v>19154530.21235495</v>
      </c>
      <c r="E38" s="123">
        <f>main!E38</f>
        <v>19266264.97192702</v>
      </c>
      <c r="F38" s="45">
        <f>main!F38</f>
        <v>111734.75957207009</v>
      </c>
      <c r="G38" s="48"/>
      <c r="H38" s="123"/>
      <c r="I38" s="123"/>
      <c r="J38" s="101"/>
      <c r="K38" s="122"/>
      <c r="L38" s="122"/>
      <c r="M38" s="131">
        <f>main!M38</f>
        <v>0</v>
      </c>
      <c r="N38" s="240" t="s">
        <v>61</v>
      </c>
      <c r="O38" s="138">
        <f>main!O38</f>
        <v>0</v>
      </c>
      <c r="P38" s="87"/>
      <c r="Q38" s="34"/>
      <c r="R38" s="93">
        <f>main!R38</f>
        <v>19266264.97192702</v>
      </c>
      <c r="S38" s="10"/>
      <c r="T38" s="222"/>
      <c r="U38" s="226"/>
      <c r="V38" s="7"/>
      <c r="W38" s="7"/>
    </row>
    <row r="39" spans="1:23" s="1" customFormat="1" ht="10.5">
      <c r="A39" s="7"/>
      <c r="B39" s="69">
        <v>24</v>
      </c>
      <c r="C39" s="70">
        <f>main!C39</f>
        <v>7798946.865443832</v>
      </c>
      <c r="D39" s="124">
        <f>main!D39</f>
        <v>20241133.3301075</v>
      </c>
      <c r="E39" s="125">
        <f>main!E39</f>
        <v>20359206.60786646</v>
      </c>
      <c r="F39" s="72">
        <f>main!F39</f>
        <v>118073.27775895968</v>
      </c>
      <c r="G39" s="73">
        <f>main!G39</f>
        <v>25872.545853344818</v>
      </c>
      <c r="H39" s="125">
        <f>main!H39</f>
        <v>67059.40334242061</v>
      </c>
      <c r="I39" s="125">
        <f>main!I39</f>
        <v>242365.06751633764</v>
      </c>
      <c r="J39" s="102">
        <f>main!J39</f>
        <v>38173.51238974961</v>
      </c>
      <c r="K39" s="124">
        <f>main!K39</f>
        <v>25449.008259833074</v>
      </c>
      <c r="L39" s="124">
        <f>main!L39</f>
        <v>63622.520649582686</v>
      </c>
      <c r="M39" s="134">
        <f>main!M39</f>
        <v>220176.99049493077</v>
      </c>
      <c r="N39" s="70">
        <f>main!N39</f>
        <v>517864.7900850359</v>
      </c>
      <c r="O39" s="139">
        <f>main!O39</f>
        <v>738041.7805799667</v>
      </c>
      <c r="P39" s="88">
        <f>main!P39</f>
        <v>588634.9448185947</v>
      </c>
      <c r="Q39" s="236">
        <f>main!Q39</f>
        <v>12753757.137736222</v>
      </c>
      <c r="R39" s="94">
        <f>main!R39</f>
        <v>19621164.827286493</v>
      </c>
      <c r="S39" s="70">
        <f>main!S39</f>
        <v>13271621.927821258</v>
      </c>
      <c r="T39" s="223">
        <f>main!T39</f>
        <v>1.8064098077091608</v>
      </c>
      <c r="U39" s="227">
        <f>main!U39</f>
        <v>18.064098077091607</v>
      </c>
      <c r="V39" s="7"/>
      <c r="W39" s="7"/>
    </row>
    <row r="40" spans="1:23" s="1" customFormat="1" ht="10.5">
      <c r="A40" s="7"/>
      <c r="B40" s="15">
        <v>25</v>
      </c>
      <c r="C40" s="10">
        <f>main!C40</f>
        <v>7798946.865443832</v>
      </c>
      <c r="D40" s="122">
        <f>main!D40</f>
        <v>20596033.18546697</v>
      </c>
      <c r="E40" s="123">
        <f>main!E40</f>
        <v>20716176.712382194</v>
      </c>
      <c r="F40" s="45">
        <f>main!F40</f>
        <v>120143.5269152224</v>
      </c>
      <c r="G40" s="48"/>
      <c r="H40" s="123"/>
      <c r="I40" s="123"/>
      <c r="J40" s="101"/>
      <c r="K40" s="122"/>
      <c r="L40" s="122"/>
      <c r="M40" s="131">
        <f>main!M40</f>
        <v>0</v>
      </c>
      <c r="N40" s="10"/>
      <c r="O40" s="138">
        <f>main!O40</f>
        <v>0</v>
      </c>
      <c r="P40" s="87"/>
      <c r="Q40" s="34"/>
      <c r="R40" s="93">
        <f>main!R40</f>
        <v>20127541.7675636</v>
      </c>
      <c r="S40" s="10"/>
      <c r="T40" s="222"/>
      <c r="U40" s="226"/>
      <c r="V40" s="7"/>
      <c r="W40" s="7"/>
    </row>
    <row r="41" spans="1:23" s="1" customFormat="1" ht="10.5">
      <c r="A41" s="7"/>
      <c r="B41" s="15">
        <v>26</v>
      </c>
      <c r="C41" s="10">
        <f>main!C41</f>
        <v>7798946.865443832</v>
      </c>
      <c r="D41" s="122">
        <f>main!D41</f>
        <v>21102410.12574408</v>
      </c>
      <c r="E41" s="123">
        <f>main!E41</f>
        <v>21225507.518144254</v>
      </c>
      <c r="F41" s="45">
        <f>main!F41</f>
        <v>123097.39240017533</v>
      </c>
      <c r="G41" s="48"/>
      <c r="H41" s="123"/>
      <c r="I41" s="123"/>
      <c r="J41" s="101"/>
      <c r="K41" s="122"/>
      <c r="L41" s="122"/>
      <c r="M41" s="131">
        <f>main!M41</f>
        <v>0</v>
      </c>
      <c r="N41" s="10"/>
      <c r="O41" s="138">
        <f>main!O41</f>
        <v>0</v>
      </c>
      <c r="P41" s="87"/>
      <c r="Q41" s="34"/>
      <c r="R41" s="93">
        <f>main!R41</f>
        <v>21225507.518144254</v>
      </c>
      <c r="S41" s="10"/>
      <c r="T41" s="222"/>
      <c r="U41" s="226"/>
      <c r="V41" s="7"/>
      <c r="W41" s="7"/>
    </row>
    <row r="42" spans="1:23" s="1" customFormat="1" ht="10.5">
      <c r="A42" s="7"/>
      <c r="B42" s="15">
        <v>27</v>
      </c>
      <c r="C42" s="10">
        <f>main!C42</f>
        <v>7798946.865443832</v>
      </c>
      <c r="D42" s="122">
        <f>main!D42</f>
        <v>22200375.87632473</v>
      </c>
      <c r="E42" s="123">
        <f>main!E42</f>
        <v>22329878.068936627</v>
      </c>
      <c r="F42" s="45">
        <f>main!F42</f>
        <v>129502.1926118955</v>
      </c>
      <c r="G42" s="48"/>
      <c r="H42" s="123">
        <f>main!H42</f>
        <v>74548.62238545866</v>
      </c>
      <c r="I42" s="123">
        <f>main!I42</f>
        <v>298194.48954183457</v>
      </c>
      <c r="J42" s="101">
        <f>main!J42</f>
        <v>41868.52137925618</v>
      </c>
      <c r="K42" s="122">
        <f>main!K42</f>
        <v>27912.347586170785</v>
      </c>
      <c r="L42" s="122">
        <f>main!L42</f>
        <v>69780.86896542697</v>
      </c>
      <c r="M42" s="131">
        <f>main!M42</f>
        <v>214110.36031631258</v>
      </c>
      <c r="N42" s="10"/>
      <c r="O42" s="138">
        <f>main!O42</f>
        <v>214110.36031631258</v>
      </c>
      <c r="P42" s="87"/>
      <c r="Q42" s="34"/>
      <c r="R42" s="93">
        <f>main!R42</f>
        <v>22115767.708620314</v>
      </c>
      <c r="S42" s="10"/>
      <c r="T42" s="222"/>
      <c r="U42" s="226"/>
      <c r="V42" s="7"/>
      <c r="W42" s="7"/>
    </row>
    <row r="43" spans="1:23" s="1" customFormat="1" ht="10.5">
      <c r="A43" s="7"/>
      <c r="B43" s="15">
        <v>28</v>
      </c>
      <c r="C43" s="10">
        <f>main!C43</f>
        <v>7798946.865443832</v>
      </c>
      <c r="D43" s="122">
        <f>main!D43</f>
        <v>23090636.06680079</v>
      </c>
      <c r="E43" s="123">
        <f>main!E43</f>
        <v>23225331.44385713</v>
      </c>
      <c r="F43" s="45">
        <f>main!F43</f>
        <v>134695.3770563379</v>
      </c>
      <c r="G43" s="48"/>
      <c r="H43" s="123"/>
      <c r="I43" s="123"/>
      <c r="J43" s="101"/>
      <c r="K43" s="122"/>
      <c r="L43" s="122"/>
      <c r="M43" s="131">
        <f>main!M43</f>
        <v>0</v>
      </c>
      <c r="N43" s="10"/>
      <c r="O43" s="138">
        <f>main!O43</f>
        <v>0</v>
      </c>
      <c r="P43" s="87"/>
      <c r="Q43" s="34"/>
      <c r="R43" s="93">
        <f>main!R43</f>
        <v>23225331.44385713</v>
      </c>
      <c r="S43" s="10"/>
      <c r="T43" s="222"/>
      <c r="U43" s="226"/>
      <c r="V43" s="7"/>
      <c r="W43" s="7"/>
    </row>
    <row r="44" spans="1:23" s="1" customFormat="1" ht="10.5">
      <c r="A44" s="7"/>
      <c r="B44" s="15">
        <v>29</v>
      </c>
      <c r="C44" s="10">
        <f>main!C44</f>
        <v>7798946.865443832</v>
      </c>
      <c r="D44" s="122">
        <f>main!D44</f>
        <v>24200199.802037608</v>
      </c>
      <c r="E44" s="123">
        <f>main!E44</f>
        <v>24341367.63421616</v>
      </c>
      <c r="F44" s="45">
        <f>main!F44</f>
        <v>141167.8321785517</v>
      </c>
      <c r="G44" s="48"/>
      <c r="H44" s="123"/>
      <c r="I44" s="123"/>
      <c r="J44" s="101"/>
      <c r="K44" s="122"/>
      <c r="L44" s="122"/>
      <c r="M44" s="131">
        <f>main!M44</f>
        <v>0</v>
      </c>
      <c r="N44" s="10"/>
      <c r="O44" s="138">
        <f>main!O44</f>
        <v>0</v>
      </c>
      <c r="P44" s="87"/>
      <c r="Q44" s="34"/>
      <c r="R44" s="93">
        <f>main!R44</f>
        <v>24341367.63421616</v>
      </c>
      <c r="S44" s="10"/>
      <c r="T44" s="222"/>
      <c r="U44" s="226"/>
      <c r="V44" s="7"/>
      <c r="W44" s="7"/>
    </row>
    <row r="45" spans="1:23" s="1" customFormat="1" ht="10.5">
      <c r="A45" s="7"/>
      <c r="B45" s="241">
        <v>30</v>
      </c>
      <c r="C45" s="277">
        <f>main!C45</f>
        <v>7798946.865443832</v>
      </c>
      <c r="D45" s="122">
        <f>main!D45</f>
        <v>25316235.992396638</v>
      </c>
      <c r="E45" s="123">
        <f>main!E45</f>
        <v>25463914.035685617</v>
      </c>
      <c r="F45" s="45">
        <f>main!F45</f>
        <v>147678.04328897968</v>
      </c>
      <c r="G45" s="48"/>
      <c r="H45" s="123">
        <f>main!H45</f>
        <v>84708.25050477387</v>
      </c>
      <c r="I45" s="123">
        <f>main!I45</f>
        <v>338833.0020190954</v>
      </c>
      <c r="J45" s="101">
        <f>main!J45</f>
        <v>47744.83881691053</v>
      </c>
      <c r="K45" s="122">
        <f>main!K45</f>
        <v>31829.892544607024</v>
      </c>
      <c r="L45" s="122">
        <f>main!L45</f>
        <v>79574.73136151757</v>
      </c>
      <c r="M45" s="131">
        <f>main!M45</f>
        <v>243857.71322780897</v>
      </c>
      <c r="N45" s="10"/>
      <c r="O45" s="138">
        <f>main!O45</f>
        <v>243857.71322780897</v>
      </c>
      <c r="P45" s="87"/>
      <c r="Q45" s="34"/>
      <c r="R45" s="93">
        <f>main!R45</f>
        <v>25220056.32245781</v>
      </c>
      <c r="S45" s="10"/>
      <c r="T45" s="222"/>
      <c r="U45" s="226"/>
      <c r="V45" s="7"/>
      <c r="W45" s="7"/>
    </row>
    <row r="46" spans="1:23" s="1" customFormat="1" ht="10.5">
      <c r="A46" s="7"/>
      <c r="B46" s="15">
        <v>31</v>
      </c>
      <c r="C46" s="10">
        <f>main!C46</f>
        <v>7798946.865443832</v>
      </c>
      <c r="D46" s="122">
        <f>main!D46</f>
        <v>26194924.680638287</v>
      </c>
      <c r="E46" s="123">
        <f>main!E46</f>
        <v>26347728.407942012</v>
      </c>
      <c r="F46" s="45">
        <f>main!F46</f>
        <v>152803.72730372474</v>
      </c>
      <c r="G46" s="48"/>
      <c r="H46" s="123"/>
      <c r="I46" s="123"/>
      <c r="J46" s="101"/>
      <c r="K46" s="122"/>
      <c r="L46" s="122"/>
      <c r="M46" s="131">
        <f>main!M46</f>
        <v>0</v>
      </c>
      <c r="N46" s="10"/>
      <c r="O46" s="138">
        <f>main!O46</f>
        <v>0</v>
      </c>
      <c r="P46" s="87"/>
      <c r="Q46" s="34"/>
      <c r="R46" s="93">
        <f>main!R46</f>
        <v>26347728.407942012</v>
      </c>
      <c r="S46" s="10"/>
      <c r="T46" s="222"/>
      <c r="U46" s="226"/>
      <c r="V46" s="7"/>
      <c r="W46" s="7"/>
    </row>
    <row r="47" spans="1:23" s="1" customFormat="1" ht="10.5">
      <c r="A47" s="7"/>
      <c r="B47" s="15">
        <v>32</v>
      </c>
      <c r="C47" s="10">
        <f>main!C47</f>
        <v>7798946.865443832</v>
      </c>
      <c r="D47" s="122">
        <f>main!D47</f>
        <v>27322596.76612249</v>
      </c>
      <c r="E47" s="123">
        <f>main!E47</f>
        <v>27481978.580591537</v>
      </c>
      <c r="F47" s="45">
        <f>main!F47</f>
        <v>159381.8144690469</v>
      </c>
      <c r="G47" s="48"/>
      <c r="H47" s="123"/>
      <c r="I47" s="123"/>
      <c r="J47" s="101"/>
      <c r="K47" s="122"/>
      <c r="L47" s="122"/>
      <c r="M47" s="131">
        <f>main!M47</f>
        <v>0</v>
      </c>
      <c r="N47" s="10"/>
      <c r="O47" s="138">
        <f>main!O47</f>
        <v>0</v>
      </c>
      <c r="P47" s="87"/>
      <c r="Q47" s="34"/>
      <c r="R47" s="93">
        <f>main!R47</f>
        <v>27481978.580591537</v>
      </c>
      <c r="S47" s="10"/>
      <c r="T47" s="222"/>
      <c r="U47" s="226"/>
      <c r="V47" s="7"/>
      <c r="W47" s="7"/>
    </row>
    <row r="48" spans="1:23" s="1" customFormat="1" ht="10.5">
      <c r="A48" s="7"/>
      <c r="B48" s="15">
        <v>33</v>
      </c>
      <c r="C48" s="10">
        <f>main!C48</f>
        <v>7798946.865443832</v>
      </c>
      <c r="D48" s="122">
        <f>main!D48</f>
        <v>28456846.938772015</v>
      </c>
      <c r="E48" s="123">
        <f>main!E48</f>
        <v>28622845.21258152</v>
      </c>
      <c r="F48" s="45">
        <f>main!F48</f>
        <v>165998.27380950376</v>
      </c>
      <c r="G48" s="48"/>
      <c r="H48" s="123">
        <f>main!H48</f>
        <v>95636.76311645508</v>
      </c>
      <c r="I48" s="123">
        <f>main!I48</f>
        <v>382547.05246582034</v>
      </c>
      <c r="J48" s="101">
        <f>main!J48</f>
        <v>53667.834773590344</v>
      </c>
      <c r="K48" s="122">
        <f>main!K48</f>
        <v>35778.5565157269</v>
      </c>
      <c r="L48" s="122">
        <f>main!L48</f>
        <v>89446.39128931725</v>
      </c>
      <c r="M48" s="131">
        <f>main!M48</f>
        <v>274529.5456950896</v>
      </c>
      <c r="N48" s="10"/>
      <c r="O48" s="138">
        <f>main!O48</f>
        <v>274529.5456950896</v>
      </c>
      <c r="P48" s="87"/>
      <c r="Q48" s="34"/>
      <c r="R48" s="93">
        <f>main!R48</f>
        <v>28348315.66688643</v>
      </c>
      <c r="S48" s="10"/>
      <c r="T48" s="222"/>
      <c r="U48" s="226"/>
      <c r="V48" s="7"/>
      <c r="W48" s="7"/>
    </row>
    <row r="49" spans="1:23" s="1" customFormat="1" ht="10.5">
      <c r="A49" s="7"/>
      <c r="B49" s="15">
        <v>34</v>
      </c>
      <c r="C49" s="10">
        <f>main!C49</f>
        <v>7798946.865443832</v>
      </c>
      <c r="D49" s="122">
        <f>main!D49</f>
        <v>29323184.02506691</v>
      </c>
      <c r="E49" s="123">
        <f>main!E49</f>
        <v>29494235.9318798</v>
      </c>
      <c r="F49" s="45">
        <f>main!F49</f>
        <v>171051.90681289136</v>
      </c>
      <c r="G49" s="48"/>
      <c r="H49" s="123"/>
      <c r="I49" s="123"/>
      <c r="J49" s="101"/>
      <c r="K49" s="122"/>
      <c r="L49" s="122"/>
      <c r="M49" s="131">
        <f>main!M49</f>
        <v>0</v>
      </c>
      <c r="N49" s="10"/>
      <c r="O49" s="138">
        <f>main!O49</f>
        <v>0</v>
      </c>
      <c r="P49" s="87"/>
      <c r="Q49" s="34"/>
      <c r="R49" s="93">
        <f>main!R49</f>
        <v>29494235.9318798</v>
      </c>
      <c r="S49" s="10"/>
      <c r="T49" s="222"/>
      <c r="U49" s="226"/>
      <c r="V49" s="7"/>
      <c r="W49" s="7"/>
    </row>
    <row r="50" spans="1:23" s="1" customFormat="1" ht="10.5">
      <c r="A50" s="7"/>
      <c r="B50" s="15">
        <v>35</v>
      </c>
      <c r="C50" s="10">
        <f>main!C50</f>
        <v>7798946.865443832</v>
      </c>
      <c r="D50" s="122">
        <f>main!D50</f>
        <v>30469104.290060278</v>
      </c>
      <c r="E50" s="123">
        <f>main!E50</f>
        <v>30646840.731752295</v>
      </c>
      <c r="F50" s="45">
        <f>main!F50</f>
        <v>177736.44169201702</v>
      </c>
      <c r="G50" s="48"/>
      <c r="H50" s="123"/>
      <c r="I50" s="123"/>
      <c r="J50" s="101"/>
      <c r="K50" s="122"/>
      <c r="L50" s="122"/>
      <c r="M50" s="131">
        <f>main!M50</f>
        <v>0</v>
      </c>
      <c r="N50" s="240" t="s">
        <v>62</v>
      </c>
      <c r="O50" s="138">
        <f>main!O50</f>
        <v>0</v>
      </c>
      <c r="P50" s="87"/>
      <c r="Q50" s="34"/>
      <c r="R50" s="93">
        <f>main!R50</f>
        <v>30646840.731752295</v>
      </c>
      <c r="S50" s="10"/>
      <c r="T50" s="222"/>
      <c r="U50" s="226"/>
      <c r="V50" s="7"/>
      <c r="W50" s="7"/>
    </row>
    <row r="51" spans="1:23" s="1" customFormat="1" ht="10.5">
      <c r="A51" s="7"/>
      <c r="B51" s="69">
        <v>36</v>
      </c>
      <c r="C51" s="70">
        <f>main!C51</f>
        <v>7798946.865443832</v>
      </c>
      <c r="D51" s="124">
        <f>main!D51</f>
        <v>31621709.089932773</v>
      </c>
      <c r="E51" s="125">
        <f>main!E51</f>
        <v>31806169.059624046</v>
      </c>
      <c r="F51" s="72">
        <f>main!F51</f>
        <v>184459.96969127283</v>
      </c>
      <c r="G51" s="73">
        <f>main!G51</f>
        <v>45192.91245574048</v>
      </c>
      <c r="H51" s="125">
        <f>main!H51</f>
        <v>106649.66363923624</v>
      </c>
      <c r="I51" s="125">
        <f>main!I51</f>
        <v>381405.74210120447</v>
      </c>
      <c r="J51" s="102">
        <f>main!J51</f>
        <v>59636.566986795086</v>
      </c>
      <c r="K51" s="124">
        <f>main!K51</f>
        <v>39757.71132453006</v>
      </c>
      <c r="L51" s="124">
        <f>main!L51</f>
        <v>99394.27831132515</v>
      </c>
      <c r="M51" s="134">
        <f>main!M51</f>
        <v>350631.132717627</v>
      </c>
      <c r="N51" s="70">
        <f>main!N51</f>
        <v>1105593.4126173365</v>
      </c>
      <c r="O51" s="139">
        <f>main!O51</f>
        <v>1456224.5453349636</v>
      </c>
      <c r="P51" s="88">
        <f>main!P51</f>
        <v>910498.3354286724</v>
      </c>
      <c r="Q51" s="236">
        <f>main!Q51</f>
        <v>13050476.141144305</v>
      </c>
      <c r="R51" s="94">
        <f>main!R51</f>
        <v>30349944.51428908</v>
      </c>
      <c r="S51" s="70">
        <f>main!S51</f>
        <v>14156069.553761642</v>
      </c>
      <c r="T51" s="223">
        <f>main!T51</f>
        <v>1.8151257853140959</v>
      </c>
      <c r="U51" s="227">
        <f>main!U51</f>
        <v>18.151257853140958</v>
      </c>
      <c r="V51" s="7"/>
      <c r="W51" s="7"/>
    </row>
    <row r="52" spans="1:23" s="1" customFormat="1" ht="10.5">
      <c r="A52" s="7"/>
      <c r="B52" s="15">
        <v>37</v>
      </c>
      <c r="C52" s="10">
        <f>main!C52</f>
        <v>7798946.865443832</v>
      </c>
      <c r="D52" s="122">
        <f>main!D52</f>
        <v>31324812.87246956</v>
      </c>
      <c r="E52" s="123">
        <f>main!E52</f>
        <v>31507540.947558966</v>
      </c>
      <c r="F52" s="45">
        <f>main!F52</f>
        <v>182728.07508940622</v>
      </c>
      <c r="G52" s="48"/>
      <c r="H52" s="123"/>
      <c r="I52" s="123"/>
      <c r="J52" s="101"/>
      <c r="K52" s="122"/>
      <c r="L52" s="122"/>
      <c r="M52" s="131">
        <f>main!M52</f>
        <v>0</v>
      </c>
      <c r="N52" s="10"/>
      <c r="O52" s="138">
        <f>main!O52</f>
        <v>0</v>
      </c>
      <c r="P52" s="87"/>
      <c r="Q52" s="34"/>
      <c r="R52" s="93">
        <f>main!R52</f>
        <v>30597042.61213029</v>
      </c>
      <c r="S52" s="10"/>
      <c r="T52" s="222"/>
      <c r="U52" s="226"/>
      <c r="V52" s="7"/>
      <c r="W52" s="7"/>
    </row>
    <row r="53" spans="1:23" s="1" customFormat="1" ht="10.5">
      <c r="A53" s="7"/>
      <c r="B53" s="15">
        <v>38</v>
      </c>
      <c r="C53" s="10">
        <f>main!C53</f>
        <v>7798946.865443832</v>
      </c>
      <c r="D53" s="122">
        <f>main!D53</f>
        <v>31571910.97031077</v>
      </c>
      <c r="E53" s="123">
        <f>main!E53</f>
        <v>31756080.450970918</v>
      </c>
      <c r="F53" s="45">
        <f>main!F53</f>
        <v>184169.48066014796</v>
      </c>
      <c r="G53" s="48"/>
      <c r="H53" s="123"/>
      <c r="I53" s="123"/>
      <c r="J53" s="101"/>
      <c r="K53" s="122"/>
      <c r="L53" s="122"/>
      <c r="M53" s="131">
        <f>main!M53</f>
        <v>0</v>
      </c>
      <c r="N53" s="10"/>
      <c r="O53" s="138">
        <f>main!O53</f>
        <v>0</v>
      </c>
      <c r="P53" s="87"/>
      <c r="Q53" s="34"/>
      <c r="R53" s="93">
        <f>main!R53</f>
        <v>31756080.450970918</v>
      </c>
      <c r="S53" s="10"/>
      <c r="T53" s="222"/>
      <c r="U53" s="226"/>
      <c r="V53" s="7"/>
      <c r="W53" s="7"/>
    </row>
    <row r="54" spans="1:23" s="1" customFormat="1" ht="10.5">
      <c r="A54" s="7"/>
      <c r="B54" s="15">
        <v>39</v>
      </c>
      <c r="C54" s="10">
        <f>main!C54</f>
        <v>7798946.865443832</v>
      </c>
      <c r="D54" s="122">
        <f>main!D54</f>
        <v>32730948.809151396</v>
      </c>
      <c r="E54" s="123">
        <f>main!E54</f>
        <v>32921879.343871444</v>
      </c>
      <c r="F54" s="45">
        <f>main!F54</f>
        <v>190930.5347200483</v>
      </c>
      <c r="G54" s="48"/>
      <c r="H54" s="123">
        <f>main!H54</f>
        <v>111565.61809392051</v>
      </c>
      <c r="I54" s="123">
        <f>main!I54</f>
        <v>446262.472375682</v>
      </c>
      <c r="J54" s="101">
        <f>main!J54</f>
        <v>61728.523769758955</v>
      </c>
      <c r="K54" s="122">
        <f>main!K54</f>
        <v>41152.34917983931</v>
      </c>
      <c r="L54" s="122">
        <f>main!L54</f>
        <v>102880.87294959827</v>
      </c>
      <c r="M54" s="131">
        <f>main!M54</f>
        <v>317327.363993117</v>
      </c>
      <c r="N54" s="10"/>
      <c r="O54" s="138">
        <f>main!O54</f>
        <v>317327.363993117</v>
      </c>
      <c r="P54" s="87"/>
      <c r="Q54" s="34"/>
      <c r="R54" s="93">
        <f>main!R54</f>
        <v>32604551.97987833</v>
      </c>
      <c r="S54" s="10"/>
      <c r="T54" s="222"/>
      <c r="U54" s="226"/>
      <c r="V54" s="7"/>
      <c r="W54" s="7"/>
    </row>
    <row r="55" spans="1:23" s="1" customFormat="1" ht="10.5">
      <c r="A55" s="7"/>
      <c r="B55" s="15">
        <v>40</v>
      </c>
      <c r="C55" s="10">
        <f>main!C55</f>
        <v>7798946.865443832</v>
      </c>
      <c r="D55" s="122">
        <f>main!D55</f>
        <v>33579420.33805881</v>
      </c>
      <c r="E55" s="123">
        <f>main!E55</f>
        <v>33775300.290030815</v>
      </c>
      <c r="F55" s="45">
        <f>main!F55</f>
        <v>195879.95197200775</v>
      </c>
      <c r="G55" s="48"/>
      <c r="H55" s="123"/>
      <c r="I55" s="123"/>
      <c r="J55" s="101"/>
      <c r="K55" s="122"/>
      <c r="L55" s="122"/>
      <c r="M55" s="131">
        <f>main!M55</f>
        <v>0</v>
      </c>
      <c r="N55" s="10"/>
      <c r="O55" s="138">
        <f>main!O55</f>
        <v>0</v>
      </c>
      <c r="P55" s="87"/>
      <c r="Q55" s="34"/>
      <c r="R55" s="93">
        <f>main!R55</f>
        <v>33775300.290030815</v>
      </c>
      <c r="S55" s="10"/>
      <c r="T55" s="222"/>
      <c r="U55" s="226"/>
      <c r="V55" s="7"/>
      <c r="W55" s="7"/>
    </row>
    <row r="56" spans="1:23" s="1" customFormat="1" ht="10.5">
      <c r="A56" s="7"/>
      <c r="B56" s="15">
        <v>41</v>
      </c>
      <c r="C56" s="10">
        <f>main!C56</f>
        <v>7798946.865443832</v>
      </c>
      <c r="D56" s="122">
        <f>main!D56</f>
        <v>34750168.64821129</v>
      </c>
      <c r="E56" s="123">
        <f>main!E56</f>
        <v>34952877.96532586</v>
      </c>
      <c r="F56" s="45">
        <f>main!F56</f>
        <v>202709.31711456925</v>
      </c>
      <c r="G56" s="48"/>
      <c r="H56" s="123"/>
      <c r="I56" s="123"/>
      <c r="J56" s="101"/>
      <c r="K56" s="122"/>
      <c r="L56" s="122"/>
      <c r="M56" s="131">
        <f>main!M56</f>
        <v>0</v>
      </c>
      <c r="N56" s="10"/>
      <c r="O56" s="138">
        <f>main!O56</f>
        <v>0</v>
      </c>
      <c r="P56" s="87"/>
      <c r="Q56" s="34"/>
      <c r="R56" s="93">
        <f>main!R56</f>
        <v>34952877.96532586</v>
      </c>
      <c r="S56" s="10"/>
      <c r="T56" s="222"/>
      <c r="U56" s="226"/>
      <c r="V56" s="7"/>
      <c r="W56" s="7"/>
    </row>
    <row r="57" spans="1:23" s="1" customFormat="1" ht="10.5">
      <c r="A57" s="7"/>
      <c r="B57" s="241">
        <v>42</v>
      </c>
      <c r="C57" s="277">
        <f>main!C57</f>
        <v>7798946.865443832</v>
      </c>
      <c r="D57" s="122">
        <f>main!D57</f>
        <v>35927746.32350634</v>
      </c>
      <c r="E57" s="123">
        <f>main!E57</f>
        <v>36137324.84372679</v>
      </c>
      <c r="F57" s="45">
        <f>main!F57</f>
        <v>209578.52022045106</v>
      </c>
      <c r="G57" s="48"/>
      <c r="H57" s="123">
        <f>main!H57</f>
        <v>121633.55786140561</v>
      </c>
      <c r="I57" s="123">
        <f>main!I57</f>
        <v>486534.23144562246</v>
      </c>
      <c r="J57" s="101">
        <f>main!J57</f>
        <v>67757.48408198773</v>
      </c>
      <c r="K57" s="122">
        <f>main!K57</f>
        <v>45171.65605465849</v>
      </c>
      <c r="L57" s="122">
        <f>main!L57</f>
        <v>112929.14013664622</v>
      </c>
      <c r="M57" s="131">
        <f>main!M57</f>
        <v>347491.8381346981</v>
      </c>
      <c r="N57" s="10"/>
      <c r="O57" s="138">
        <f>main!O57</f>
        <v>347491.8381346981</v>
      </c>
      <c r="P57" s="87"/>
      <c r="Q57" s="34"/>
      <c r="R57" s="93">
        <f>main!R57</f>
        <v>35789833.00559209</v>
      </c>
      <c r="S57" s="10"/>
      <c r="T57" s="222"/>
      <c r="U57" s="226"/>
      <c r="V57" s="7"/>
      <c r="W57" s="7"/>
    </row>
    <row r="58" spans="1:23" s="1" customFormat="1" ht="10.5">
      <c r="A58" s="7"/>
      <c r="B58" s="15">
        <v>43</v>
      </c>
      <c r="C58" s="10">
        <f>main!C58</f>
        <v>7798946.865443832</v>
      </c>
      <c r="D58" s="122">
        <f>main!D58</f>
        <v>36764701.36377257</v>
      </c>
      <c r="E58" s="123">
        <f>main!E58</f>
        <v>36979162.12172791</v>
      </c>
      <c r="F58" s="45">
        <f>main!F58</f>
        <v>214460.75795534253</v>
      </c>
      <c r="G58" s="48"/>
      <c r="H58" s="123"/>
      <c r="I58" s="123"/>
      <c r="J58" s="101"/>
      <c r="K58" s="122"/>
      <c r="L58" s="122"/>
      <c r="M58" s="131">
        <f>main!M58</f>
        <v>0</v>
      </c>
      <c r="N58" s="10"/>
      <c r="O58" s="138">
        <f>main!O58</f>
        <v>0</v>
      </c>
      <c r="P58" s="87"/>
      <c r="Q58" s="34"/>
      <c r="R58" s="93">
        <f>main!R58</f>
        <v>36979162.12172791</v>
      </c>
      <c r="S58" s="10"/>
      <c r="T58" s="222"/>
      <c r="U58" s="226"/>
      <c r="V58" s="7"/>
      <c r="W58" s="7"/>
    </row>
    <row r="59" spans="1:23" s="1" customFormat="1" ht="10.5">
      <c r="A59" s="7"/>
      <c r="B59" s="15">
        <v>44</v>
      </c>
      <c r="C59" s="10">
        <f>main!C59</f>
        <v>7798946.865443832</v>
      </c>
      <c r="D59" s="122">
        <f>main!D59</f>
        <v>37954030.47990839</v>
      </c>
      <c r="E59" s="123">
        <f>main!E59</f>
        <v>38175428.99104119</v>
      </c>
      <c r="F59" s="45">
        <f>main!F59</f>
        <v>221398.5111327991</v>
      </c>
      <c r="G59" s="48"/>
      <c r="H59" s="123"/>
      <c r="I59" s="123"/>
      <c r="J59" s="101"/>
      <c r="K59" s="122"/>
      <c r="L59" s="122"/>
      <c r="M59" s="131">
        <f>main!M59</f>
        <v>0</v>
      </c>
      <c r="N59" s="10"/>
      <c r="O59" s="138">
        <f>main!O59</f>
        <v>0</v>
      </c>
      <c r="P59" s="87"/>
      <c r="Q59" s="34"/>
      <c r="R59" s="93">
        <f>main!R59</f>
        <v>38175428.99104119</v>
      </c>
      <c r="S59" s="10"/>
      <c r="T59" s="222"/>
      <c r="U59" s="226"/>
      <c r="V59" s="7"/>
      <c r="W59" s="7"/>
    </row>
    <row r="60" spans="1:23" s="1" customFormat="1" ht="10.5">
      <c r="A60" s="7"/>
      <c r="B60" s="15">
        <v>45</v>
      </c>
      <c r="C60" s="10">
        <f>main!C60</f>
        <v>7798946.865443832</v>
      </c>
      <c r="D60" s="122">
        <f>main!D60</f>
        <v>39150297.34922167</v>
      </c>
      <c r="E60" s="123">
        <f>main!E60</f>
        <v>39378674.083758794</v>
      </c>
      <c r="F60" s="45">
        <f>main!F60</f>
        <v>228376.73453712463</v>
      </c>
      <c r="G60" s="48"/>
      <c r="H60" s="123">
        <f>main!H60</f>
        <v>132847.20072505326</v>
      </c>
      <c r="I60" s="123">
        <f>main!I60</f>
        <v>531388.802900213</v>
      </c>
      <c r="J60" s="101">
        <f>main!J60</f>
        <v>73835.01390704773</v>
      </c>
      <c r="K60" s="122">
        <f>main!K60</f>
        <v>49223.3426046985</v>
      </c>
      <c r="L60" s="122">
        <f>main!L60</f>
        <v>123058.35651174624</v>
      </c>
      <c r="M60" s="131">
        <f>main!M60</f>
        <v>378963.91374854575</v>
      </c>
      <c r="N60" s="10"/>
      <c r="O60" s="138">
        <f>main!O60</f>
        <v>378963.91374854575</v>
      </c>
      <c r="P60" s="87"/>
      <c r="Q60" s="34"/>
      <c r="R60" s="93">
        <f>main!R60</f>
        <v>38999710.17001025</v>
      </c>
      <c r="S60" s="10"/>
      <c r="T60" s="222"/>
      <c r="U60" s="226"/>
      <c r="V60" s="7"/>
      <c r="W60" s="7"/>
    </row>
    <row r="61" spans="1:23" s="1" customFormat="1" ht="10.5">
      <c r="A61" s="7"/>
      <c r="B61" s="15">
        <v>46</v>
      </c>
      <c r="C61" s="10">
        <f>main!C61</f>
        <v>7798946.865443832</v>
      </c>
      <c r="D61" s="122">
        <f>main!D61</f>
        <v>39974578.528190725</v>
      </c>
      <c r="E61" s="123">
        <f>main!E61</f>
        <v>40207763.56960517</v>
      </c>
      <c r="F61" s="45">
        <f>main!F61</f>
        <v>233185.04141444713</v>
      </c>
      <c r="G61" s="48"/>
      <c r="H61" s="123"/>
      <c r="I61" s="123"/>
      <c r="J61" s="101"/>
      <c r="K61" s="122"/>
      <c r="L61" s="122"/>
      <c r="M61" s="131">
        <f>main!M61</f>
        <v>0</v>
      </c>
      <c r="N61" s="10"/>
      <c r="O61" s="138">
        <f>main!O61</f>
        <v>0</v>
      </c>
      <c r="P61" s="87"/>
      <c r="Q61" s="34"/>
      <c r="R61" s="93">
        <f>main!R61</f>
        <v>40207763.56960517</v>
      </c>
      <c r="S61" s="10"/>
      <c r="T61" s="222"/>
      <c r="U61" s="226"/>
      <c r="V61" s="7"/>
      <c r="W61" s="7"/>
    </row>
    <row r="62" spans="1:23" s="1" customFormat="1" ht="10.5">
      <c r="A62" s="7"/>
      <c r="B62" s="15">
        <v>47</v>
      </c>
      <c r="C62" s="10">
        <f>main!C62</f>
        <v>7798946.865443832</v>
      </c>
      <c r="D62" s="122">
        <f>main!D62</f>
        <v>41182631.92778565</v>
      </c>
      <c r="E62" s="123">
        <f>main!E62</f>
        <v>41422863.9473644</v>
      </c>
      <c r="F62" s="45">
        <f>main!F62</f>
        <v>240232.01957874745</v>
      </c>
      <c r="G62" s="48"/>
      <c r="H62" s="123"/>
      <c r="I62" s="123"/>
      <c r="J62" s="101"/>
      <c r="K62" s="122"/>
      <c r="L62" s="122"/>
      <c r="M62" s="131">
        <f>main!M62</f>
        <v>0</v>
      </c>
      <c r="N62" s="240" t="s">
        <v>63</v>
      </c>
      <c r="O62" s="138">
        <f>main!O62</f>
        <v>0</v>
      </c>
      <c r="P62" s="87"/>
      <c r="Q62" s="34"/>
      <c r="R62" s="93">
        <f>main!R62</f>
        <v>41422863.9473644</v>
      </c>
      <c r="S62" s="10"/>
      <c r="T62" s="222"/>
      <c r="U62" s="226"/>
      <c r="V62" s="7"/>
      <c r="W62" s="7"/>
    </row>
    <row r="63" spans="1:23" s="1" customFormat="1" ht="10.5">
      <c r="A63" s="7"/>
      <c r="B63" s="69">
        <v>48</v>
      </c>
      <c r="C63" s="70">
        <f>main!C63</f>
        <v>7798946.865443832</v>
      </c>
      <c r="D63" s="124">
        <f>main!D63</f>
        <v>42397732.305544876</v>
      </c>
      <c r="E63" s="125">
        <f>main!E63</f>
        <v>42645052.41066056</v>
      </c>
      <c r="F63" s="72">
        <f>main!F63</f>
        <v>247320.1051156819</v>
      </c>
      <c r="G63" s="73">
        <f>main!G63</f>
        <v>63774.22623776933</v>
      </c>
      <c r="H63" s="125">
        <f>main!H63</f>
        <v>144147.4332217753</v>
      </c>
      <c r="I63" s="125">
        <f>main!I63</f>
        <v>512815.5066493318</v>
      </c>
      <c r="J63" s="102">
        <f>main!J63</f>
        <v>79959.47326998854</v>
      </c>
      <c r="K63" s="124">
        <f>main!K63</f>
        <v>53306.315513325695</v>
      </c>
      <c r="L63" s="124">
        <f>main!L63</f>
        <v>133265.78878331426</v>
      </c>
      <c r="M63" s="134">
        <f>main!M63</f>
        <v>474453.23702617316</v>
      </c>
      <c r="N63" s="70">
        <f>main!N63</f>
        <v>1696749.4983883293</v>
      </c>
      <c r="O63" s="139">
        <f>main!O63</f>
        <v>2171202.735414502</v>
      </c>
      <c r="P63" s="88">
        <f>main!P63</f>
        <v>1214215.4902573815</v>
      </c>
      <c r="Q63" s="236">
        <f>main!Q63</f>
        <v>12546893.399326276</v>
      </c>
      <c r="R63" s="94">
        <f>main!R63</f>
        <v>40473849.67524605</v>
      </c>
      <c r="S63" s="70">
        <f>main!S63</f>
        <v>14243642.897714606</v>
      </c>
      <c r="T63" s="223">
        <f>main!T63</f>
        <v>1.826354653193808</v>
      </c>
      <c r="U63" s="227">
        <f>main!U63</f>
        <v>18.26354653193808</v>
      </c>
      <c r="V63" s="7"/>
      <c r="W63" s="7"/>
    </row>
    <row r="64" spans="1:23" s="1" customFormat="1" ht="10.5">
      <c r="A64" s="7"/>
      <c r="B64" s="15">
        <v>49</v>
      </c>
      <c r="C64" s="10">
        <f>main!C64</f>
        <v>7720957.396789394</v>
      </c>
      <c r="D64" s="122">
        <f>main!D64</f>
        <v>41438969.349844724</v>
      </c>
      <c r="E64" s="123">
        <f>main!E64</f>
        <v>41680696.67105215</v>
      </c>
      <c r="F64" s="45">
        <f>main!F64</f>
        <v>241727.3212074265</v>
      </c>
      <c r="G64" s="48"/>
      <c r="H64" s="123"/>
      <c r="I64" s="123"/>
      <c r="J64" s="101"/>
      <c r="K64" s="122"/>
      <c r="L64" s="122"/>
      <c r="M64" s="131">
        <f>main!M64</f>
        <v>0</v>
      </c>
      <c r="N64" s="10"/>
      <c r="O64" s="138">
        <f>main!O64</f>
        <v>0</v>
      </c>
      <c r="P64" s="87"/>
      <c r="Q64" s="34"/>
      <c r="R64" s="93">
        <f>main!R64</f>
        <v>40466481.18079477</v>
      </c>
      <c r="S64" s="10"/>
      <c r="T64" s="222"/>
      <c r="U64" s="226"/>
      <c r="V64" s="7"/>
      <c r="W64" s="7"/>
    </row>
    <row r="65" spans="1:23" s="1" customFormat="1" ht="10.5">
      <c r="A65" s="7"/>
      <c r="B65" s="15">
        <v>50</v>
      </c>
      <c r="C65" s="10">
        <f>main!C65</f>
        <v>7643747.822821501</v>
      </c>
      <c r="D65" s="122">
        <f>main!D65</f>
        <v>41421949.658647455</v>
      </c>
      <c r="E65" s="123">
        <f>main!E65</f>
        <v>41663577.6983229</v>
      </c>
      <c r="F65" s="45">
        <f>main!F65</f>
        <v>241628.03967544436</v>
      </c>
      <c r="G65" s="48"/>
      <c r="H65" s="123"/>
      <c r="I65" s="123"/>
      <c r="J65" s="101"/>
      <c r="K65" s="122"/>
      <c r="L65" s="122"/>
      <c r="M65" s="131">
        <f>main!M65</f>
        <v>0</v>
      </c>
      <c r="N65" s="10"/>
      <c r="O65" s="138">
        <f>main!O65</f>
        <v>0</v>
      </c>
      <c r="P65" s="87"/>
      <c r="Q65" s="34"/>
      <c r="R65" s="93">
        <f>main!R65</f>
        <v>41663577.6983229</v>
      </c>
      <c r="S65" s="10"/>
      <c r="T65" s="222"/>
      <c r="U65" s="226"/>
      <c r="V65" s="7"/>
      <c r="W65" s="7"/>
    </row>
    <row r="66" spans="1:23" s="1" customFormat="1" ht="10.5">
      <c r="A66" s="7"/>
      <c r="B66" s="15">
        <v>51</v>
      </c>
      <c r="C66" s="10">
        <f>main!C66</f>
        <v>7567310.344593286</v>
      </c>
      <c r="D66" s="122">
        <f>main!D66</f>
        <v>42609491.49139706</v>
      </c>
      <c r="E66" s="123">
        <f>main!E66</f>
        <v>42858046.85843021</v>
      </c>
      <c r="F66" s="45">
        <f>main!F66</f>
        <v>248555.36703314632</v>
      </c>
      <c r="G66" s="48"/>
      <c r="H66" s="123">
        <f>main!H66</f>
        <v>146382.14558320344</v>
      </c>
      <c r="I66" s="123">
        <f>main!I66</f>
        <v>585528.5823328138</v>
      </c>
      <c r="J66" s="101">
        <f>main!J66</f>
        <v>80358.83785955663</v>
      </c>
      <c r="K66" s="122">
        <f>main!K66</f>
        <v>53572.55857303776</v>
      </c>
      <c r="L66" s="122">
        <f>main!L66</f>
        <v>133931.3964325944</v>
      </c>
      <c r="M66" s="131">
        <f>main!M66</f>
        <v>414244.9384483922</v>
      </c>
      <c r="N66" s="10"/>
      <c r="O66" s="138">
        <f>main!O66</f>
        <v>414244.9384483922</v>
      </c>
      <c r="P66" s="87"/>
      <c r="Q66" s="34"/>
      <c r="R66" s="93">
        <f>main!R66</f>
        <v>42443801.919981815</v>
      </c>
      <c r="S66" s="10"/>
      <c r="T66" s="222"/>
      <c r="U66" s="226"/>
      <c r="V66" s="7"/>
      <c r="W66" s="7"/>
    </row>
    <row r="67" spans="1:23" s="1" customFormat="1" ht="10.5">
      <c r="A67" s="7"/>
      <c r="B67" s="15">
        <v>52</v>
      </c>
      <c r="C67" s="10">
        <f>main!C67</f>
        <v>7491637.241147352</v>
      </c>
      <c r="D67" s="122">
        <f>main!D67</f>
        <v>43380256.57512523</v>
      </c>
      <c r="E67" s="123">
        <f>main!E67</f>
        <v>43633308.071813464</v>
      </c>
      <c r="F67" s="45">
        <f>main!F67</f>
        <v>253051.49668823183</v>
      </c>
      <c r="G67" s="10"/>
      <c r="H67" s="123"/>
      <c r="I67" s="123"/>
      <c r="J67" s="101"/>
      <c r="K67" s="122"/>
      <c r="L67" s="122"/>
      <c r="M67" s="131">
        <f>main!M67</f>
        <v>0</v>
      </c>
      <c r="N67" s="10"/>
      <c r="O67" s="138">
        <f>main!O67</f>
        <v>0</v>
      </c>
      <c r="P67" s="87"/>
      <c r="Q67" s="34"/>
      <c r="R67" s="93">
        <f>main!R67</f>
        <v>43633308.071813464</v>
      </c>
      <c r="S67" s="10"/>
      <c r="T67" s="222"/>
      <c r="U67" s="226"/>
      <c r="V67" s="7"/>
      <c r="W67" s="7"/>
    </row>
    <row r="68" spans="1:23" s="1" customFormat="1" ht="10.5">
      <c r="A68" s="7"/>
      <c r="B68" s="15">
        <v>53</v>
      </c>
      <c r="C68" s="10">
        <f>main!C68</f>
        <v>7416720.868735879</v>
      </c>
      <c r="D68" s="122">
        <f>main!D68</f>
        <v>44560398.180405445</v>
      </c>
      <c r="E68" s="123">
        <f>main!E68</f>
        <v>44820333.83645781</v>
      </c>
      <c r="F68" s="45">
        <f>main!F68</f>
        <v>259935.6560523659</v>
      </c>
      <c r="G68" s="10"/>
      <c r="H68" s="123"/>
      <c r="I68" s="123"/>
      <c r="J68" s="101"/>
      <c r="K68" s="122"/>
      <c r="L68" s="122"/>
      <c r="M68" s="131">
        <f>main!M68</f>
        <v>0</v>
      </c>
      <c r="N68" s="10"/>
      <c r="O68" s="138">
        <f>main!O68</f>
        <v>0</v>
      </c>
      <c r="P68" s="87"/>
      <c r="Q68" s="34"/>
      <c r="R68" s="93">
        <f>main!R68</f>
        <v>44820333.83645781</v>
      </c>
      <c r="S68" s="10"/>
      <c r="T68" s="222"/>
      <c r="U68" s="226"/>
      <c r="V68" s="7"/>
      <c r="W68" s="7"/>
    </row>
    <row r="69" spans="1:23" s="1" customFormat="1" ht="10.5">
      <c r="A69" s="7"/>
      <c r="B69" s="241">
        <v>54</v>
      </c>
      <c r="C69" s="277">
        <f>main!C69</f>
        <v>7342553.66004852</v>
      </c>
      <c r="D69" s="122">
        <f>main!D69</f>
        <v>45738153.04396388</v>
      </c>
      <c r="E69" s="123">
        <f>main!E69</f>
        <v>46004958.936720334</v>
      </c>
      <c r="F69" s="45">
        <f>main!F69</f>
        <v>266805.89275645465</v>
      </c>
      <c r="G69" s="10"/>
      <c r="H69" s="123">
        <f>main!H69</f>
        <v>155958.60909941047</v>
      </c>
      <c r="I69" s="123">
        <f>main!I69</f>
        <v>623834.4363976419</v>
      </c>
      <c r="J69" s="101">
        <f>main!J69</f>
        <v>86259.29800635063</v>
      </c>
      <c r="K69" s="122">
        <f>main!K69</f>
        <v>57506.19867090042</v>
      </c>
      <c r="L69" s="122">
        <f>main!L69</f>
        <v>143765.49667725104</v>
      </c>
      <c r="M69" s="131">
        <f>main!M69</f>
        <v>443489.6024539126</v>
      </c>
      <c r="N69" s="10"/>
      <c r="O69" s="138">
        <f>main!O69</f>
        <v>443489.6024539126</v>
      </c>
      <c r="P69" s="87"/>
      <c r="Q69" s="34"/>
      <c r="R69" s="93">
        <f>main!R69</f>
        <v>45561469.334266424</v>
      </c>
      <c r="S69" s="10"/>
      <c r="T69" s="222"/>
      <c r="U69" s="226"/>
      <c r="V69" s="7"/>
      <c r="W69" s="7"/>
    </row>
    <row r="70" spans="1:23" s="1" customFormat="1" ht="10.5">
      <c r="A70" s="7"/>
      <c r="B70" s="15">
        <v>55</v>
      </c>
      <c r="C70" s="10">
        <f>main!C70</f>
        <v>7269128.123448035</v>
      </c>
      <c r="D70" s="122">
        <f>main!D70</f>
        <v>46470110.349697426</v>
      </c>
      <c r="E70" s="123">
        <f>main!E70</f>
        <v>46741185.99340399</v>
      </c>
      <c r="F70" s="45">
        <f>main!F70</f>
        <v>271075.6437065676</v>
      </c>
      <c r="G70" s="10"/>
      <c r="H70" s="123"/>
      <c r="I70" s="123"/>
      <c r="J70" s="101"/>
      <c r="K70" s="122"/>
      <c r="L70" s="122"/>
      <c r="M70" s="131">
        <f>main!M70</f>
        <v>0</v>
      </c>
      <c r="N70" s="10"/>
      <c r="O70" s="138">
        <f>main!O70</f>
        <v>0</v>
      </c>
      <c r="P70" s="87"/>
      <c r="Q70" s="34"/>
      <c r="R70" s="93">
        <f>main!R70</f>
        <v>46741185.99340399</v>
      </c>
      <c r="S70" s="10"/>
      <c r="T70" s="222"/>
      <c r="U70" s="226"/>
      <c r="V70" s="7"/>
      <c r="W70" s="7"/>
    </row>
    <row r="71" spans="1:23" s="1" customFormat="1" ht="10.5">
      <c r="A71" s="7"/>
      <c r="B71" s="15">
        <v>56</v>
      </c>
      <c r="C71" s="10">
        <f>main!C71</f>
        <v>7196436.842213554</v>
      </c>
      <c r="D71" s="122">
        <f>main!D71</f>
        <v>47640740.59868069</v>
      </c>
      <c r="E71" s="123">
        <f>main!E71</f>
        <v>47918644.91883966</v>
      </c>
      <c r="F71" s="45">
        <f>main!F71</f>
        <v>277904.32015897334</v>
      </c>
      <c r="G71" s="10"/>
      <c r="H71" s="123"/>
      <c r="I71" s="123"/>
      <c r="J71" s="101"/>
      <c r="K71" s="122"/>
      <c r="L71" s="122"/>
      <c r="M71" s="131">
        <f>main!M71</f>
        <v>0</v>
      </c>
      <c r="N71" s="10"/>
      <c r="O71" s="138">
        <f>main!O71</f>
        <v>0</v>
      </c>
      <c r="P71" s="87"/>
      <c r="Q71" s="34"/>
      <c r="R71" s="93">
        <f>main!R71</f>
        <v>47918644.91883966</v>
      </c>
      <c r="S71" s="10"/>
      <c r="T71" s="222"/>
      <c r="U71" s="226"/>
      <c r="V71" s="7"/>
      <c r="W71" s="7"/>
    </row>
    <row r="72" spans="1:23" s="1" customFormat="1" ht="10.5">
      <c r="A72" s="7"/>
      <c r="B72" s="15">
        <v>57</v>
      </c>
      <c r="C72" s="10">
        <f>main!C72</f>
        <v>7124472.473791419</v>
      </c>
      <c r="D72" s="122">
        <f>main!D72</f>
        <v>48809203.97806359</v>
      </c>
      <c r="E72" s="123">
        <f>main!E72</f>
        <v>49093924.3346023</v>
      </c>
      <c r="F72" s="45">
        <f>main!F72</f>
        <v>284720.3565387055</v>
      </c>
      <c r="G72" s="10"/>
      <c r="H72" s="123">
        <f>main!H72</f>
        <v>166740.0640808493</v>
      </c>
      <c r="I72" s="123">
        <f>main!I72</f>
        <v>666960.2563233972</v>
      </c>
      <c r="J72" s="101">
        <f>main!J72</f>
        <v>92051.1081273793</v>
      </c>
      <c r="K72" s="122">
        <f>main!K72</f>
        <v>61367.40541825287</v>
      </c>
      <c r="L72" s="122">
        <f>main!L72</f>
        <v>153418.5135456322</v>
      </c>
      <c r="M72" s="131">
        <f>main!M72</f>
        <v>473577.09117211367</v>
      </c>
      <c r="N72" s="10"/>
      <c r="O72" s="138">
        <f>main!O72</f>
        <v>473577.09117211367</v>
      </c>
      <c r="P72" s="87"/>
      <c r="Q72" s="34"/>
      <c r="R72" s="93">
        <f>main!R72</f>
        <v>48620347.24343018</v>
      </c>
      <c r="S72" s="10"/>
      <c r="T72" s="222"/>
      <c r="U72" s="226"/>
      <c r="V72" s="7"/>
      <c r="W72" s="7"/>
    </row>
    <row r="73" spans="1:23" s="1" customFormat="1" ht="10.5">
      <c r="A73" s="7"/>
      <c r="B73" s="15">
        <v>58</v>
      </c>
      <c r="C73" s="10">
        <f>main!C73</f>
        <v>7053227.749053504</v>
      </c>
      <c r="D73" s="122">
        <f>main!D73</f>
        <v>49502000.71206187</v>
      </c>
      <c r="E73" s="123">
        <f>main!E73</f>
        <v>49790762.38288223</v>
      </c>
      <c r="F73" s="45">
        <f>main!F73</f>
        <v>288761.67082036287</v>
      </c>
      <c r="G73" s="10"/>
      <c r="H73" s="123"/>
      <c r="I73" s="123"/>
      <c r="J73" s="101"/>
      <c r="K73" s="122"/>
      <c r="L73" s="122"/>
      <c r="M73" s="131">
        <f>main!M73</f>
        <v>0</v>
      </c>
      <c r="N73" s="10"/>
      <c r="O73" s="138">
        <f>main!O73</f>
        <v>0</v>
      </c>
      <c r="P73" s="87"/>
      <c r="Q73" s="34"/>
      <c r="R73" s="93">
        <f>main!R73</f>
        <v>49790762.38288223</v>
      </c>
      <c r="S73" s="10"/>
      <c r="T73" s="222"/>
      <c r="U73" s="226"/>
      <c r="V73" s="7"/>
      <c r="W73" s="7"/>
    </row>
    <row r="74" spans="1:23" s="1" customFormat="1" ht="10.5">
      <c r="A74" s="7"/>
      <c r="B74" s="15">
        <v>59</v>
      </c>
      <c r="C74" s="10">
        <f>main!C74</f>
        <v>6982695.4715629695</v>
      </c>
      <c r="D74" s="122">
        <f>main!D74</f>
        <v>50663599.3168276</v>
      </c>
      <c r="E74" s="123">
        <f>main!E74</f>
        <v>50959136.9795091</v>
      </c>
      <c r="F74" s="45">
        <f>main!F74</f>
        <v>295537.66268149763</v>
      </c>
      <c r="G74" s="10"/>
      <c r="H74" s="123"/>
      <c r="I74" s="123"/>
      <c r="J74" s="101"/>
      <c r="K74" s="122"/>
      <c r="L74" s="122"/>
      <c r="M74" s="131">
        <f>main!M74</f>
        <v>0</v>
      </c>
      <c r="N74" s="240" t="s">
        <v>64</v>
      </c>
      <c r="O74" s="138">
        <f>main!O74</f>
        <v>0</v>
      </c>
      <c r="P74" s="87"/>
      <c r="Q74" s="34"/>
      <c r="R74" s="93">
        <f>main!R74</f>
        <v>50959136.9795091</v>
      </c>
      <c r="S74" s="10"/>
      <c r="T74" s="222"/>
      <c r="U74" s="226"/>
      <c r="V74" s="7"/>
      <c r="W74" s="7"/>
    </row>
    <row r="75" spans="1:23" s="1" customFormat="1" ht="11.25" thickBot="1">
      <c r="A75" s="7"/>
      <c r="B75" s="69">
        <v>60</v>
      </c>
      <c r="C75" s="70">
        <f>main!C75</f>
        <v>6912868.516847339</v>
      </c>
      <c r="D75" s="124">
        <f>main!D75</f>
        <v>51823245.544115014</v>
      </c>
      <c r="E75" s="125">
        <f>main!E75</f>
        <v>52125547.80978902</v>
      </c>
      <c r="F75" s="72">
        <f>main!F75</f>
        <v>302302.26567400247</v>
      </c>
      <c r="G75" s="73">
        <f>main!G75</f>
        <v>80800.14232482947</v>
      </c>
      <c r="H75" s="125">
        <f>main!H75</f>
        <v>177320.31983517262</v>
      </c>
      <c r="I75" s="125">
        <f>main!I75</f>
        <v>628481.1370158609</v>
      </c>
      <c r="J75" s="102">
        <f>main!J75</f>
        <v>97735.4021433544</v>
      </c>
      <c r="K75" s="124">
        <f>main!K75</f>
        <v>65156.93476223627</v>
      </c>
      <c r="L75" s="124">
        <f>main!L75</f>
        <v>162892.3369055907</v>
      </c>
      <c r="M75" s="134">
        <f>main!M75</f>
        <v>583905.1359711834</v>
      </c>
      <c r="N75" s="70">
        <f>main!N75</f>
        <v>2253567.3282800005</v>
      </c>
      <c r="O75" s="139">
        <f>main!O75</f>
        <v>2837472.464251184</v>
      </c>
      <c r="P75" s="88">
        <f>main!P75</f>
        <v>1478642.260366135</v>
      </c>
      <c r="Q75" s="236">
        <f>main!Q75</f>
        <v>11336257.329473702</v>
      </c>
      <c r="R75" s="94">
        <f>main!R75</f>
        <v>49288075.345537834</v>
      </c>
      <c r="S75" s="70">
        <f>main!S75</f>
        <v>13589824.657753702</v>
      </c>
      <c r="T75" s="223">
        <f>main!T75</f>
        <v>1.8508308262964603</v>
      </c>
      <c r="U75" s="227">
        <f>main!U75</f>
        <v>18.508308262964604</v>
      </c>
      <c r="V75" s="7"/>
      <c r="W75" s="7"/>
    </row>
    <row r="76" spans="1:23" s="1" customFormat="1" ht="11.25" thickBot="1" thickTop="1">
      <c r="A76" s="7"/>
      <c r="B76" s="19"/>
      <c r="C76" s="20"/>
      <c r="D76" s="20"/>
      <c r="E76" s="20"/>
      <c r="F76" s="76">
        <f aca="true" t="shared" si="0" ref="F76:O76">SUM(F16:F75)</f>
        <v>8947102.72054617</v>
      </c>
      <c r="G76" s="77">
        <f t="shared" si="0"/>
        <v>223677.5680136542</v>
      </c>
      <c r="H76" s="129">
        <f t="shared" si="0"/>
        <v>1789420.5441092341</v>
      </c>
      <c r="I76" s="129">
        <f t="shared" si="0"/>
        <v>6934004.608423281</v>
      </c>
      <c r="J76" s="103">
        <f t="shared" si="0"/>
        <v>1002137.2455941346</v>
      </c>
      <c r="K76" s="129">
        <f t="shared" si="0"/>
        <v>668091.4970627564</v>
      </c>
      <c r="L76" s="129">
        <f t="shared" si="0"/>
        <v>1670228.742656891</v>
      </c>
      <c r="M76" s="135">
        <f t="shared" si="0"/>
        <v>5353555.59743667</v>
      </c>
      <c r="N76" s="79">
        <f t="shared" si="0"/>
        <v>5638563.215084022</v>
      </c>
      <c r="O76" s="140">
        <f t="shared" si="0"/>
        <v>10992118.812520694</v>
      </c>
      <c r="P76" s="89">
        <f>SUM(P16:P75)</f>
        <v>4459570.545776658</v>
      </c>
      <c r="Q76" s="220"/>
      <c r="R76" s="95"/>
      <c r="S76" s="116"/>
      <c r="T76" s="220"/>
      <c r="U76" s="117"/>
      <c r="V76" s="7"/>
      <c r="W76" s="7"/>
    </row>
    <row r="77" spans="1:23" s="1" customFormat="1" ht="11.25" thickTop="1">
      <c r="A77" s="7"/>
      <c r="B77" s="7"/>
      <c r="C77" s="7"/>
      <c r="D77" s="7"/>
      <c r="E77" s="7"/>
      <c r="F77" s="176">
        <f>SUM(G77:I77)</f>
        <v>1</v>
      </c>
      <c r="G77" s="176">
        <f>G76/$F$76</f>
        <v>0.024999999999999998</v>
      </c>
      <c r="H77" s="176">
        <f>H76/$F$76</f>
        <v>0.20000000000000004</v>
      </c>
      <c r="I77" s="176">
        <f>I76/$F$76</f>
        <v>0.775</v>
      </c>
      <c r="J77" s="7"/>
      <c r="K77" s="7"/>
      <c r="L77" s="7"/>
      <c r="M77" s="7"/>
      <c r="N77" s="7"/>
      <c r="O77" s="29"/>
      <c r="P77" s="29"/>
      <c r="Q77" s="29"/>
      <c r="R77" s="9"/>
      <c r="S77" s="9"/>
      <c r="T77" s="9"/>
      <c r="U77" s="7"/>
      <c r="V77" s="7"/>
      <c r="W77" s="7"/>
    </row>
    <row r="78" spans="1:23" s="1" customFormat="1" ht="10.5">
      <c r="A78" s="7"/>
      <c r="B78" s="7"/>
      <c r="C78" s="29"/>
      <c r="D78" s="10"/>
      <c r="E78" s="7"/>
      <c r="F78" s="7"/>
      <c r="G78" s="7"/>
      <c r="H78" s="7"/>
      <c r="I78" s="7"/>
      <c r="J78" s="7"/>
      <c r="K78" s="7"/>
      <c r="L78" s="7"/>
      <c r="M78" s="7"/>
      <c r="N78" s="7"/>
      <c r="O78" s="29"/>
      <c r="P78" s="29"/>
      <c r="Q78" s="29"/>
      <c r="R78" s="9"/>
      <c r="S78" s="9"/>
      <c r="T78" s="10"/>
      <c r="U78" s="7"/>
      <c r="V78" s="7"/>
      <c r="W78" s="7"/>
    </row>
    <row r="79" spans="1:23" s="1" customFormat="1" ht="10.5">
      <c r="A79" s="7"/>
      <c r="B79" s="7"/>
      <c r="C79" s="30" t="s">
        <v>21</v>
      </c>
      <c r="D79" s="30"/>
      <c r="E79" s="30"/>
      <c r="F79" s="30"/>
      <c r="G79" s="7"/>
      <c r="H79" s="7"/>
      <c r="I79" s="29"/>
      <c r="J79" s="7"/>
      <c r="K79" s="7"/>
      <c r="L79" s="7"/>
      <c r="M79" s="29"/>
      <c r="N79" s="29"/>
      <c r="O79" s="29"/>
      <c r="P79" s="29"/>
      <c r="Q79" s="29"/>
      <c r="R79" s="9"/>
      <c r="S79" s="9"/>
      <c r="T79" s="9"/>
      <c r="U79" s="7"/>
      <c r="V79" s="7"/>
      <c r="W79" s="7"/>
    </row>
    <row r="80" spans="1:23" s="1" customFormat="1" ht="10.5">
      <c r="A80" s="7"/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29"/>
      <c r="P80" s="29"/>
      <c r="Q80" s="29"/>
      <c r="R80" s="9"/>
      <c r="S80" s="9"/>
      <c r="T80" s="9"/>
      <c r="U80" s="7"/>
      <c r="V80" s="7"/>
      <c r="W80" s="7"/>
    </row>
    <row r="81" spans="1:23" s="1" customFormat="1" ht="10.5">
      <c r="A81" s="7"/>
      <c r="B81" s="8"/>
      <c r="C81" s="105" t="s">
        <v>10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29"/>
      <c r="P81" s="29"/>
      <c r="Q81" s="29"/>
      <c r="R81" s="9"/>
      <c r="S81" s="9"/>
      <c r="T81" s="9"/>
      <c r="U81" s="7"/>
      <c r="V81" s="7"/>
      <c r="W81" s="7"/>
    </row>
    <row r="82" spans="1:23" s="1" customFormat="1" ht="10.5">
      <c r="A82" s="7"/>
      <c r="B82" s="8" t="s">
        <v>20</v>
      </c>
      <c r="C82" s="7" t="s">
        <v>37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29"/>
      <c r="P82" s="29"/>
      <c r="Q82" s="29"/>
      <c r="R82" s="9"/>
      <c r="S82" s="9"/>
      <c r="T82" s="9"/>
      <c r="U82" s="7"/>
      <c r="V82" s="7"/>
      <c r="W82" s="7"/>
    </row>
    <row r="83" spans="1:23" s="1" customFormat="1" ht="10.5">
      <c r="A83" s="7"/>
      <c r="B83" s="8" t="s">
        <v>20</v>
      </c>
      <c r="C83" s="7" t="s">
        <v>36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9"/>
      <c r="P83" s="29"/>
      <c r="Q83" s="29"/>
      <c r="R83" s="9"/>
      <c r="S83" s="9"/>
      <c r="T83" s="9"/>
      <c r="U83" s="7"/>
      <c r="V83" s="7"/>
      <c r="W83" s="7"/>
    </row>
    <row r="84" spans="1:23" s="1" customFormat="1" ht="10.5">
      <c r="A84" s="7"/>
      <c r="B84" s="8" t="s">
        <v>20</v>
      </c>
      <c r="C84" s="7" t="s">
        <v>35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29"/>
      <c r="P84" s="29"/>
      <c r="Q84" s="29"/>
      <c r="R84" s="9"/>
      <c r="S84" s="9"/>
      <c r="T84" s="9"/>
      <c r="U84" s="7"/>
      <c r="V84" s="7"/>
      <c r="W84" s="7"/>
    </row>
    <row r="85" spans="1:23" s="1" customFormat="1" ht="10.5">
      <c r="A85" s="7"/>
      <c r="B85" s="8" t="s">
        <v>20</v>
      </c>
      <c r="C85" s="7" t="s">
        <v>34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9"/>
      <c r="P85" s="29"/>
      <c r="Q85" s="29"/>
      <c r="R85" s="9"/>
      <c r="S85" s="9"/>
      <c r="T85" s="9"/>
      <c r="U85" s="7"/>
      <c r="V85" s="7"/>
      <c r="W85" s="7"/>
    </row>
    <row r="86" spans="1:23" s="1" customFormat="1" ht="10.5">
      <c r="A86" s="7"/>
      <c r="C86" s="7" t="s">
        <v>33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29"/>
      <c r="P86" s="29"/>
      <c r="Q86" s="29"/>
      <c r="R86" s="9"/>
      <c r="S86" s="9"/>
      <c r="T86" s="9"/>
      <c r="U86" s="7"/>
      <c r="V86" s="7"/>
      <c r="W86" s="7"/>
    </row>
    <row r="87" spans="1:23" s="1" customFormat="1" ht="10.5">
      <c r="A87" s="7"/>
      <c r="B87" s="8" t="s">
        <v>20</v>
      </c>
      <c r="C87" s="7" t="s">
        <v>32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29"/>
      <c r="P87" s="29"/>
      <c r="Q87" s="29"/>
      <c r="R87" s="9"/>
      <c r="S87" s="9"/>
      <c r="T87" s="9"/>
      <c r="U87" s="7"/>
      <c r="V87" s="7"/>
      <c r="W87" s="7"/>
    </row>
    <row r="88" spans="1:23" s="1" customFormat="1" ht="10.5">
      <c r="A88" s="7"/>
      <c r="B88" s="8" t="s">
        <v>20</v>
      </c>
      <c r="C88" s="7" t="s">
        <v>30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29"/>
      <c r="P88" s="29"/>
      <c r="Q88" s="29"/>
      <c r="R88" s="9"/>
      <c r="S88" s="9"/>
      <c r="T88" s="9"/>
      <c r="U88" s="7"/>
      <c r="V88" s="7"/>
      <c r="W88" s="7"/>
    </row>
    <row r="89" spans="1:23" s="1" customFormat="1" ht="10.5">
      <c r="A89" s="7"/>
      <c r="B89" s="7"/>
      <c r="C89" s="7" t="s">
        <v>31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29"/>
      <c r="P89" s="29"/>
      <c r="Q89" s="29"/>
      <c r="R89" s="9"/>
      <c r="S89" s="9"/>
      <c r="T89" s="9"/>
      <c r="U89" s="7"/>
      <c r="V89" s="7"/>
      <c r="W89" s="7"/>
    </row>
    <row r="90" spans="1:23" s="1" customFormat="1" ht="10.5">
      <c r="A90" s="7"/>
      <c r="B90" s="8" t="s">
        <v>20</v>
      </c>
      <c r="C90" s="7" t="s">
        <v>38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9"/>
      <c r="P90" s="29"/>
      <c r="Q90" s="29"/>
      <c r="R90" s="9"/>
      <c r="S90" s="9"/>
      <c r="T90" s="9"/>
      <c r="U90" s="7"/>
      <c r="V90" s="7"/>
      <c r="W90" s="7"/>
    </row>
    <row r="91" spans="1:23" s="1" customFormat="1" ht="10.5">
      <c r="A91" s="7"/>
      <c r="B91" s="8" t="s">
        <v>20</v>
      </c>
      <c r="C91" s="7" t="s">
        <v>39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29"/>
      <c r="P91" s="29"/>
      <c r="Q91" s="29"/>
      <c r="R91" s="9"/>
      <c r="S91" s="9"/>
      <c r="T91" s="9"/>
      <c r="U91" s="7"/>
      <c r="V91" s="7"/>
      <c r="W91" s="7"/>
    </row>
    <row r="92" spans="1:23" s="1" customFormat="1" ht="10.5">
      <c r="A92" s="7"/>
      <c r="B92" s="8" t="s">
        <v>20</v>
      </c>
      <c r="C92" s="7" t="s">
        <v>40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9"/>
      <c r="P92" s="29"/>
      <c r="Q92" s="29"/>
      <c r="R92" s="9"/>
      <c r="S92" s="9"/>
      <c r="T92" s="9"/>
      <c r="U92" s="7"/>
      <c r="V92" s="7"/>
      <c r="W92" s="7"/>
    </row>
    <row r="93" spans="1:23" s="1" customFormat="1" ht="10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29"/>
      <c r="P93" s="29"/>
      <c r="Q93" s="29"/>
      <c r="R93" s="9"/>
      <c r="S93" s="9"/>
      <c r="T93" s="9"/>
      <c r="U93" s="7"/>
      <c r="V93" s="7"/>
      <c r="W93" s="7"/>
    </row>
    <row r="94" spans="1:23" s="1" customFormat="1" ht="10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29"/>
      <c r="P94" s="29"/>
      <c r="Q94" s="29"/>
      <c r="R94" s="9"/>
      <c r="S94" s="9"/>
      <c r="T94" s="9"/>
      <c r="U94" s="7"/>
      <c r="V94" s="7"/>
      <c r="W94" s="7"/>
    </row>
    <row r="95" spans="1:23" s="1" customFormat="1" ht="10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29"/>
      <c r="P95" s="29"/>
      <c r="Q95" s="29"/>
      <c r="R95" s="9"/>
      <c r="S95" s="9"/>
      <c r="T95" s="9"/>
      <c r="U95" s="7"/>
      <c r="V95" s="7"/>
      <c r="W95" s="7"/>
    </row>
    <row r="96" spans="15:20" s="1" customFormat="1" ht="10.5">
      <c r="O96" s="6"/>
      <c r="P96" s="6"/>
      <c r="Q96" s="6"/>
      <c r="R96" s="2"/>
      <c r="S96" s="2"/>
      <c r="T96" s="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6"/>
  <sheetViews>
    <sheetView zoomScalePageLayoutView="0" workbookViewId="0" topLeftCell="A1">
      <pane ySplit="14" topLeftCell="A55" activePane="bottomLeft" state="frozen"/>
      <selection pane="topLeft" activeCell="A1" sqref="A1"/>
      <selection pane="bottomLeft" activeCell="R80" sqref="R80"/>
    </sheetView>
  </sheetViews>
  <sheetFormatPr defaultColWidth="9.140625" defaultRowHeight="12.75"/>
  <cols>
    <col min="1" max="1" width="1.421875" style="1" customWidth="1"/>
    <col min="2" max="2" width="4.421875" style="1" customWidth="1"/>
    <col min="3" max="3" width="18.7109375" style="1" customWidth="1"/>
    <col min="4" max="5" width="9.57421875" style="1" hidden="1" customWidth="1"/>
    <col min="6" max="6" width="16.00390625" style="1" bestFit="1" customWidth="1"/>
    <col min="7" max="7" width="6.57421875" style="1" bestFit="1" customWidth="1"/>
    <col min="8" max="8" width="7.8515625" style="1" hidden="1" customWidth="1"/>
    <col min="9" max="9" width="9.8515625" style="1" hidden="1" customWidth="1"/>
    <col min="10" max="10" width="8.28125" style="1" customWidth="1"/>
    <col min="11" max="11" width="9.28125" style="1" hidden="1" customWidth="1"/>
    <col min="12" max="12" width="8.421875" style="1" hidden="1" customWidth="1"/>
    <col min="13" max="13" width="10.7109375" style="1" hidden="1" customWidth="1"/>
    <col min="14" max="14" width="12.00390625" style="1" customWidth="1"/>
    <col min="15" max="15" width="13.421875" style="6" hidden="1" customWidth="1"/>
    <col min="16" max="17" width="14.57421875" style="6" customWidth="1"/>
    <col min="18" max="18" width="10.28125" style="2" customWidth="1"/>
    <col min="19" max="19" width="11.7109375" style="2" customWidth="1"/>
    <col min="20" max="20" width="9.57421875" style="2" customWidth="1"/>
    <col min="21" max="21" width="9.7109375" style="1" customWidth="1"/>
  </cols>
  <sheetData>
    <row r="1" spans="1:23" s="1" customFormat="1" ht="1.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9"/>
      <c r="P1" s="29"/>
      <c r="Q1" s="29"/>
      <c r="R1" s="9"/>
      <c r="S1" s="9"/>
      <c r="T1" s="9"/>
      <c r="U1" s="9"/>
      <c r="V1" s="7"/>
      <c r="W1" s="7"/>
    </row>
    <row r="2" spans="1:23" s="1" customFormat="1" ht="11.25" thickTop="1">
      <c r="A2" s="7"/>
      <c r="B2" s="141"/>
      <c r="C2" s="142"/>
      <c r="D2" s="142"/>
      <c r="E2" s="142"/>
      <c r="F2" s="142"/>
      <c r="G2" s="142"/>
      <c r="H2" s="142"/>
      <c r="I2" s="142"/>
      <c r="J2" s="209"/>
      <c r="K2" s="143"/>
      <c r="L2" s="144"/>
      <c r="M2" s="145"/>
      <c r="N2" s="142"/>
      <c r="O2" s="146"/>
      <c r="P2" s="146"/>
      <c r="Q2" s="242"/>
      <c r="R2" s="147"/>
      <c r="S2" s="148"/>
      <c r="T2" s="232"/>
      <c r="U2" s="147"/>
      <c r="V2" s="7"/>
      <c r="W2" s="7"/>
    </row>
    <row r="3" spans="1:23" s="1" customFormat="1" ht="10.5">
      <c r="A3" s="7"/>
      <c r="B3" s="149"/>
      <c r="C3" s="30"/>
      <c r="D3" s="3"/>
      <c r="E3" s="30"/>
      <c r="F3" s="30"/>
      <c r="G3" s="30"/>
      <c r="H3" s="108"/>
      <c r="I3" s="30"/>
      <c r="J3" s="166"/>
      <c r="K3" s="30"/>
      <c r="L3" s="5"/>
      <c r="M3" s="150"/>
      <c r="N3" s="30"/>
      <c r="O3" s="151"/>
      <c r="P3" s="151"/>
      <c r="Q3" s="243"/>
      <c r="R3" s="152"/>
      <c r="S3" s="153"/>
      <c r="T3" s="233"/>
      <c r="U3" s="247"/>
      <c r="V3" s="7"/>
      <c r="W3" s="7"/>
    </row>
    <row r="4" spans="1:23" s="1" customFormat="1" ht="10.5">
      <c r="A4" s="7"/>
      <c r="B4" s="149"/>
      <c r="C4" s="30"/>
      <c r="D4" s="30"/>
      <c r="E4" s="4"/>
      <c r="F4" s="30"/>
      <c r="G4" s="30"/>
      <c r="H4" s="155"/>
      <c r="I4" s="30"/>
      <c r="J4" s="166"/>
      <c r="K4" s="30"/>
      <c r="L4" s="5"/>
      <c r="M4" s="150"/>
      <c r="N4" s="30"/>
      <c r="O4" s="151"/>
      <c r="P4" s="151"/>
      <c r="Q4" s="243"/>
      <c r="R4" s="154"/>
      <c r="S4" s="153"/>
      <c r="T4" s="248"/>
      <c r="U4" s="231"/>
      <c r="V4" s="7"/>
      <c r="W4" s="7"/>
    </row>
    <row r="5" spans="1:23" s="1" customFormat="1" ht="10.5">
      <c r="A5" s="7"/>
      <c r="B5" s="149"/>
      <c r="C5" s="30"/>
      <c r="D5" s="30"/>
      <c r="E5" s="4"/>
      <c r="F5" s="30"/>
      <c r="G5" s="156"/>
      <c r="H5" s="156"/>
      <c r="I5" s="30"/>
      <c r="J5" s="166"/>
      <c r="K5" s="30"/>
      <c r="L5" s="5"/>
      <c r="M5" s="150"/>
      <c r="N5" s="30"/>
      <c r="O5" s="151"/>
      <c r="P5" s="151"/>
      <c r="Q5" s="244"/>
      <c r="R5" s="154"/>
      <c r="S5" s="153"/>
      <c r="T5" s="248"/>
      <c r="U5" s="231"/>
      <c r="V5" s="7"/>
      <c r="W5" s="7"/>
    </row>
    <row r="6" spans="1:23" s="1" customFormat="1" ht="10.5">
      <c r="A6" s="7"/>
      <c r="B6" s="149"/>
      <c r="C6" s="30"/>
      <c r="D6" s="30"/>
      <c r="E6" s="4"/>
      <c r="F6" s="30"/>
      <c r="G6" s="156"/>
      <c r="H6" s="156"/>
      <c r="I6" s="30"/>
      <c r="J6" s="166"/>
      <c r="K6" s="30"/>
      <c r="L6" s="30"/>
      <c r="M6" s="157"/>
      <c r="N6" s="30"/>
      <c r="O6" s="151"/>
      <c r="P6" s="151"/>
      <c r="Q6" s="245"/>
      <c r="R6" s="154"/>
      <c r="S6" s="153"/>
      <c r="T6" s="248"/>
      <c r="U6" s="247"/>
      <c r="V6" s="7"/>
      <c r="W6" s="7"/>
    </row>
    <row r="7" spans="1:23" s="1" customFormat="1" ht="10.5">
      <c r="A7" s="7"/>
      <c r="B7" s="149"/>
      <c r="C7" s="30"/>
      <c r="D7" s="30"/>
      <c r="E7" s="4"/>
      <c r="F7" s="30"/>
      <c r="G7" s="156"/>
      <c r="H7" s="156"/>
      <c r="I7" s="30"/>
      <c r="J7" s="166"/>
      <c r="K7" s="30"/>
      <c r="L7" s="30"/>
      <c r="M7" s="158"/>
      <c r="N7" s="30"/>
      <c r="O7" s="159"/>
      <c r="P7" s="151"/>
      <c r="Q7" s="246"/>
      <c r="R7" s="154"/>
      <c r="S7" s="153"/>
      <c r="T7" s="249"/>
      <c r="U7" s="250"/>
      <c r="V7" s="7"/>
      <c r="W7" s="7"/>
    </row>
    <row r="8" spans="1:23" s="1" customFormat="1" ht="10.5">
      <c r="A8" s="7"/>
      <c r="B8" s="149"/>
      <c r="C8" s="30"/>
      <c r="D8" s="30"/>
      <c r="E8" s="4"/>
      <c r="F8" s="30"/>
      <c r="G8" s="156"/>
      <c r="H8" s="156"/>
      <c r="I8" s="30"/>
      <c r="J8" s="208"/>
      <c r="K8" s="30"/>
      <c r="L8" s="4"/>
      <c r="M8" s="160"/>
      <c r="N8" s="30"/>
      <c r="O8" s="151"/>
      <c r="P8" s="68"/>
      <c r="Q8" s="246"/>
      <c r="R8" s="154"/>
      <c r="S8" s="153"/>
      <c r="T8" s="248"/>
      <c r="U8" s="231"/>
      <c r="V8" s="7"/>
      <c r="W8" s="7"/>
    </row>
    <row r="9" spans="1:23" s="1" customFormat="1" ht="3" customHeight="1">
      <c r="A9" s="7"/>
      <c r="B9" s="161"/>
      <c r="C9" s="153"/>
      <c r="D9" s="153"/>
      <c r="E9" s="153"/>
      <c r="F9" s="153"/>
      <c r="G9" s="156"/>
      <c r="H9" s="156"/>
      <c r="I9" s="30"/>
      <c r="J9" s="166"/>
      <c r="K9" s="162"/>
      <c r="L9" s="162"/>
      <c r="M9" s="163"/>
      <c r="N9" s="30"/>
      <c r="O9" s="151"/>
      <c r="P9" s="151"/>
      <c r="Q9" s="151"/>
      <c r="R9" s="154"/>
      <c r="S9" s="153"/>
      <c r="T9" s="233"/>
      <c r="U9" s="231"/>
      <c r="V9" s="7"/>
      <c r="W9" s="7"/>
    </row>
    <row r="10" spans="1:23" s="1" customFormat="1" ht="9.75" customHeight="1">
      <c r="A10" s="7"/>
      <c r="B10" s="164"/>
      <c r="C10" s="30"/>
      <c r="D10" s="30"/>
      <c r="E10" s="30"/>
      <c r="F10" s="30"/>
      <c r="G10" s="165"/>
      <c r="H10" s="156"/>
      <c r="I10" s="30"/>
      <c r="J10" s="166"/>
      <c r="K10" s="30"/>
      <c r="L10" s="30"/>
      <c r="M10" s="167"/>
      <c r="N10" s="30"/>
      <c r="O10" s="151"/>
      <c r="P10" s="151"/>
      <c r="Q10" s="151"/>
      <c r="R10" s="154"/>
      <c r="S10" s="153"/>
      <c r="T10" s="233"/>
      <c r="U10" s="231"/>
      <c r="V10" s="7"/>
      <c r="W10" s="7"/>
    </row>
    <row r="11" spans="1:23" s="1" customFormat="1" ht="10.5">
      <c r="A11" s="7"/>
      <c r="B11" s="168"/>
      <c r="C11" s="169"/>
      <c r="D11" s="169"/>
      <c r="E11" s="27"/>
      <c r="F11" s="169"/>
      <c r="G11" s="170"/>
      <c r="H11" s="169"/>
      <c r="I11" s="169"/>
      <c r="J11" s="171"/>
      <c r="K11" s="169"/>
      <c r="L11" s="25"/>
      <c r="M11" s="172"/>
      <c r="N11" s="169"/>
      <c r="O11" s="173"/>
      <c r="P11" s="173"/>
      <c r="Q11" s="173"/>
      <c r="R11" s="174"/>
      <c r="S11" s="175"/>
      <c r="T11" s="234"/>
      <c r="U11" s="174"/>
      <c r="V11" s="7"/>
      <c r="W11" s="7"/>
    </row>
    <row r="12" spans="1:23" s="1" customFormat="1" ht="11.25" customHeight="1">
      <c r="A12" s="7"/>
      <c r="B12" s="14"/>
      <c r="C12" s="7"/>
      <c r="D12" s="7"/>
      <c r="E12" s="35"/>
      <c r="F12" s="32"/>
      <c r="G12" s="7"/>
      <c r="H12" s="35"/>
      <c r="I12" s="35"/>
      <c r="J12" s="80"/>
      <c r="K12" s="7"/>
      <c r="L12" s="7"/>
      <c r="M12" s="80"/>
      <c r="N12" s="9" t="str">
        <f>main!N12</f>
        <v>For Free Airtime</v>
      </c>
      <c r="O12" s="96"/>
      <c r="P12" s="96"/>
      <c r="Q12" s="238" t="str">
        <f>main!Q12</f>
        <v>Amount from the</v>
      </c>
      <c r="R12" s="90"/>
      <c r="S12" s="239" t="str">
        <f>main!S12</f>
        <v>Free Airtime from </v>
      </c>
      <c r="T12" s="218"/>
      <c r="U12" s="38"/>
      <c r="V12" s="7"/>
      <c r="W12" s="7"/>
    </row>
    <row r="13" spans="1:23" s="1" customFormat="1" ht="10.5">
      <c r="A13" s="7"/>
      <c r="B13" s="17"/>
      <c r="C13" s="9"/>
      <c r="D13" s="11"/>
      <c r="E13" s="50"/>
      <c r="F13" s="40"/>
      <c r="G13" s="41"/>
      <c r="H13" s="42"/>
      <c r="I13" s="42" t="s">
        <v>16</v>
      </c>
      <c r="J13" s="99"/>
      <c r="K13" s="53"/>
      <c r="L13" s="52"/>
      <c r="M13" s="81" t="s">
        <v>15</v>
      </c>
      <c r="N13" s="237" t="str">
        <f>main!N13</f>
        <v>from the profits</v>
      </c>
      <c r="O13" s="85" t="s">
        <v>22</v>
      </c>
      <c r="P13" s="85" t="s">
        <v>49</v>
      </c>
      <c r="Q13" s="235" t="str">
        <f>main!Q13</f>
        <v>Net assets used</v>
      </c>
      <c r="R13" s="91"/>
      <c r="S13" s="10" t="str">
        <f>main!S13</f>
        <v>Net assets +</v>
      </c>
      <c r="T13" s="218" t="str">
        <f>main!T13</f>
        <v>$ per user</v>
      </c>
      <c r="U13" s="113" t="str">
        <f>main!U13</f>
        <v>airtime minutes </v>
      </c>
      <c r="V13" s="7"/>
      <c r="W13" s="7"/>
    </row>
    <row r="14" spans="1:23" s="1" customFormat="1" ht="11.25" thickBot="1">
      <c r="A14" s="7"/>
      <c r="B14" s="17" t="s">
        <v>0</v>
      </c>
      <c r="C14" s="9" t="s">
        <v>7</v>
      </c>
      <c r="D14" s="11" t="s">
        <v>18</v>
      </c>
      <c r="E14" s="50" t="s">
        <v>19</v>
      </c>
      <c r="F14" s="40" t="s">
        <v>13</v>
      </c>
      <c r="G14" s="41" t="s">
        <v>5</v>
      </c>
      <c r="H14" s="42" t="s">
        <v>14</v>
      </c>
      <c r="I14" s="42" t="s">
        <v>45</v>
      </c>
      <c r="J14" s="99" t="s">
        <v>3</v>
      </c>
      <c r="K14" s="53" t="s">
        <v>2</v>
      </c>
      <c r="L14" s="52" t="s">
        <v>24</v>
      </c>
      <c r="M14" s="115" t="s">
        <v>43</v>
      </c>
      <c r="N14" s="9" t="str">
        <f>main!N14</f>
        <v>(given back)</v>
      </c>
      <c r="O14" s="210" t="s">
        <v>52</v>
      </c>
      <c r="P14" s="85" t="s">
        <v>50</v>
      </c>
      <c r="Q14" s="235" t="str">
        <f>main!Q14</f>
        <v>for Free Airtime</v>
      </c>
      <c r="R14" s="91" t="s">
        <v>17</v>
      </c>
      <c r="S14" s="285" t="str">
        <f>main!S14</f>
        <v>profits</v>
      </c>
      <c r="T14" s="286" t="str">
        <f>main!T14</f>
        <v>(6 month lag)</v>
      </c>
      <c r="U14" s="287" t="str">
        <f>main!U14</f>
        <v>per user</v>
      </c>
      <c r="V14" s="7"/>
      <c r="W14" s="7"/>
    </row>
    <row r="15" spans="1:23" s="1" customFormat="1" ht="6" customHeight="1" thickTop="1">
      <c r="A15" s="7"/>
      <c r="B15" s="18"/>
      <c r="C15" s="12"/>
      <c r="D15" s="12"/>
      <c r="E15" s="51"/>
      <c r="F15" s="43"/>
      <c r="G15" s="44"/>
      <c r="H15" s="44"/>
      <c r="I15" s="44"/>
      <c r="J15" s="100"/>
      <c r="K15" s="54"/>
      <c r="L15" s="54"/>
      <c r="M15" s="82"/>
      <c r="N15" s="13"/>
      <c r="O15" s="86"/>
      <c r="P15" s="86"/>
      <c r="Q15" s="28"/>
      <c r="R15" s="92"/>
      <c r="S15" s="9"/>
      <c r="T15" s="218"/>
      <c r="U15" s="224"/>
      <c r="V15" s="7"/>
      <c r="W15" s="7"/>
    </row>
    <row r="16" spans="1:23" s="1" customFormat="1" ht="10.5">
      <c r="A16" s="7"/>
      <c r="B16" s="15">
        <v>1</v>
      </c>
      <c r="C16" s="10">
        <f>main!C16</f>
        <v>5000000</v>
      </c>
      <c r="D16" s="10">
        <f>main!D16</f>
        <v>625000</v>
      </c>
      <c r="E16" s="36">
        <f>main!E16</f>
        <v>628645.8333333334</v>
      </c>
      <c r="F16" s="45">
        <f>main!F16</f>
        <v>3645.833333333372</v>
      </c>
      <c r="G16" s="46"/>
      <c r="H16" s="47"/>
      <c r="I16" s="47"/>
      <c r="J16" s="101"/>
      <c r="K16" s="55"/>
      <c r="L16" s="55"/>
      <c r="M16" s="81">
        <f>main!M16</f>
        <v>0</v>
      </c>
      <c r="N16" s="10"/>
      <c r="O16" s="87">
        <f>main!O16</f>
        <v>0</v>
      </c>
      <c r="P16" s="87"/>
      <c r="Q16" s="34"/>
      <c r="R16" s="93">
        <f>main!R16</f>
        <v>628645.8333333334</v>
      </c>
      <c r="S16" s="9"/>
      <c r="T16" s="218"/>
      <c r="U16" s="224"/>
      <c r="V16" s="7"/>
      <c r="W16" s="7"/>
    </row>
    <row r="17" spans="1:23" s="1" customFormat="1" ht="11.25" customHeight="1">
      <c r="A17" s="7"/>
      <c r="B17" s="15">
        <v>2</v>
      </c>
      <c r="C17" s="10">
        <f>main!C17</f>
        <v>5150000</v>
      </c>
      <c r="D17" s="10">
        <f>main!D17</f>
        <v>1272395.8333333335</v>
      </c>
      <c r="E17" s="36">
        <f>main!E17</f>
        <v>1279818.1423611112</v>
      </c>
      <c r="F17" s="45">
        <f>main!F17</f>
        <v>7422.309027777752</v>
      </c>
      <c r="G17" s="46"/>
      <c r="H17" s="47"/>
      <c r="I17" s="47"/>
      <c r="J17" s="101"/>
      <c r="K17" s="55"/>
      <c r="L17" s="55"/>
      <c r="M17" s="81">
        <f>main!M17</f>
        <v>0</v>
      </c>
      <c r="N17" s="10"/>
      <c r="O17" s="87">
        <f>main!O17</f>
        <v>0</v>
      </c>
      <c r="P17" s="87"/>
      <c r="Q17" s="34"/>
      <c r="R17" s="93">
        <f>main!R17</f>
        <v>1279818.1423611112</v>
      </c>
      <c r="S17" s="9"/>
      <c r="T17" s="218"/>
      <c r="U17" s="224"/>
      <c r="V17" s="7"/>
      <c r="W17" s="7"/>
    </row>
    <row r="18" spans="1:23" s="1" customFormat="1" ht="11.25" customHeight="1">
      <c r="A18" s="7"/>
      <c r="B18" s="15">
        <v>3</v>
      </c>
      <c r="C18" s="10">
        <f>main!C18</f>
        <v>5304500</v>
      </c>
      <c r="D18" s="10">
        <f>main!D18</f>
        <v>1942880.6423611112</v>
      </c>
      <c r="E18" s="36">
        <f>main!E18</f>
        <v>1954214.1127748843</v>
      </c>
      <c r="F18" s="45">
        <f>main!F18</f>
        <v>11333.470413773088</v>
      </c>
      <c r="G18" s="48"/>
      <c r="H18" s="49">
        <f>main!H18</f>
        <v>4480.322554976842</v>
      </c>
      <c r="I18" s="49">
        <f>main!I18</f>
        <v>17921.29021990737</v>
      </c>
      <c r="J18" s="101">
        <f>main!J18</f>
        <v>3664.151461452908</v>
      </c>
      <c r="K18" s="55">
        <f>main!K18</f>
        <v>2442.7676409686055</v>
      </c>
      <c r="L18" s="55">
        <f>main!L18</f>
        <v>6106.919102421514</v>
      </c>
      <c r="M18" s="81">
        <f>main!M18</f>
        <v>16694.160759819868</v>
      </c>
      <c r="N18" s="10"/>
      <c r="O18" s="87">
        <f>main!O18</f>
        <v>16694.160759819868</v>
      </c>
      <c r="P18" s="87"/>
      <c r="Q18" s="34"/>
      <c r="R18" s="93">
        <f>main!R18</f>
        <v>1937519.9520150644</v>
      </c>
      <c r="S18" s="9"/>
      <c r="T18" s="218"/>
      <c r="U18" s="224"/>
      <c r="V18" s="7"/>
      <c r="W18" s="7"/>
    </row>
    <row r="19" spans="1:23" s="1" customFormat="1" ht="11.25" customHeight="1">
      <c r="A19" s="7"/>
      <c r="B19" s="15">
        <v>4</v>
      </c>
      <c r="C19" s="10">
        <f>main!C19</f>
        <v>5463635</v>
      </c>
      <c r="D19" s="10">
        <f>main!D19</f>
        <v>2620474.3270150647</v>
      </c>
      <c r="E19" s="36">
        <f>main!E19</f>
        <v>2635760.427255986</v>
      </c>
      <c r="F19" s="45">
        <f>main!F19</f>
        <v>15286.100240921136</v>
      </c>
      <c r="G19" s="48"/>
      <c r="H19" s="49"/>
      <c r="I19" s="49"/>
      <c r="J19" s="101"/>
      <c r="K19" s="55"/>
      <c r="L19" s="55"/>
      <c r="M19" s="81">
        <f>main!M19</f>
        <v>0</v>
      </c>
      <c r="N19" s="10"/>
      <c r="O19" s="87">
        <f>main!O19</f>
        <v>0</v>
      </c>
      <c r="P19" s="87"/>
      <c r="Q19" s="34"/>
      <c r="R19" s="93">
        <f>main!R19</f>
        <v>2635760.427255986</v>
      </c>
      <c r="S19" s="9"/>
      <c r="T19" s="218"/>
      <c r="U19" s="224"/>
      <c r="V19" s="7"/>
      <c r="W19" s="7"/>
    </row>
    <row r="20" spans="1:23" s="1" customFormat="1" ht="11.25" customHeight="1">
      <c r="A20" s="7"/>
      <c r="B20" s="15">
        <v>5</v>
      </c>
      <c r="C20" s="10">
        <f>main!C20</f>
        <v>5627544.05</v>
      </c>
      <c r="D20" s="10">
        <f>main!D20</f>
        <v>3339203.433505986</v>
      </c>
      <c r="E20" s="36">
        <f>main!E20</f>
        <v>3358682.1202014373</v>
      </c>
      <c r="F20" s="45">
        <f>main!F20</f>
        <v>19478.686695451383</v>
      </c>
      <c r="G20" s="48"/>
      <c r="H20" s="49"/>
      <c r="I20" s="49"/>
      <c r="J20" s="101"/>
      <c r="K20" s="55"/>
      <c r="L20" s="55"/>
      <c r="M20" s="81">
        <f>main!M20</f>
        <v>0</v>
      </c>
      <c r="N20" s="10"/>
      <c r="O20" s="87">
        <f>main!O20</f>
        <v>0</v>
      </c>
      <c r="P20" s="87"/>
      <c r="Q20" s="34"/>
      <c r="R20" s="93">
        <f>main!R20</f>
        <v>3358682.1202014373</v>
      </c>
      <c r="S20" s="9"/>
      <c r="T20" s="218"/>
      <c r="U20" s="224"/>
      <c r="V20" s="7"/>
      <c r="W20" s="7"/>
    </row>
    <row r="21" spans="1:23" s="1" customFormat="1" ht="11.25" customHeight="1">
      <c r="A21" s="7"/>
      <c r="B21" s="15">
        <v>6</v>
      </c>
      <c r="C21" s="10">
        <f>main!C21</f>
        <v>5796370.371499999</v>
      </c>
      <c r="D21" s="10">
        <f>main!D21</f>
        <v>4083228.4166389373</v>
      </c>
      <c r="E21" s="36">
        <f>main!E21</f>
        <v>4107047.249069331</v>
      </c>
      <c r="F21" s="45">
        <f>main!F21</f>
        <v>23818.8324303939</v>
      </c>
      <c r="G21" s="48"/>
      <c r="H21" s="49">
        <f>main!H21</f>
        <v>11716.723873353285</v>
      </c>
      <c r="I21" s="49">
        <f>main!I21</f>
        <v>46866.89549341313</v>
      </c>
      <c r="J21" s="101">
        <f>main!J21</f>
        <v>7700.713592004996</v>
      </c>
      <c r="K21" s="55">
        <f>main!K21</f>
        <v>5133.809061336664</v>
      </c>
      <c r="L21" s="55">
        <f>main!L21</f>
        <v>12834.52265334166</v>
      </c>
      <c r="M21" s="81">
        <f>main!M21</f>
        <v>37385.7691800366</v>
      </c>
      <c r="N21" s="10"/>
      <c r="O21" s="87">
        <f>main!O21</f>
        <v>37385.7691800366</v>
      </c>
      <c r="P21" s="87"/>
      <c r="Q21" s="34"/>
      <c r="R21" s="93">
        <f>main!R21</f>
        <v>4069661.4798892946</v>
      </c>
      <c r="S21" s="9"/>
      <c r="T21" s="218"/>
      <c r="U21" s="224"/>
      <c r="V21" s="7"/>
      <c r="W21" s="7"/>
    </row>
    <row r="22" spans="1:23" s="1" customFormat="1" ht="10.5">
      <c r="A22" s="7"/>
      <c r="B22" s="15">
        <v>7</v>
      </c>
      <c r="C22" s="10">
        <f>main!C22</f>
        <v>5970261.482644999</v>
      </c>
      <c r="D22" s="10">
        <f>main!D22</f>
        <v>4815944.16521992</v>
      </c>
      <c r="E22" s="36">
        <f>main!E22</f>
        <v>4844037.1728503695</v>
      </c>
      <c r="F22" s="45">
        <f>main!F22</f>
        <v>28093.00763044972</v>
      </c>
      <c r="G22" s="48"/>
      <c r="H22" s="49"/>
      <c r="I22" s="49"/>
      <c r="J22" s="101"/>
      <c r="K22" s="55"/>
      <c r="L22" s="55"/>
      <c r="M22" s="81">
        <f>main!M22</f>
        <v>0</v>
      </c>
      <c r="N22" s="10"/>
      <c r="O22" s="87">
        <f>main!O22</f>
        <v>0</v>
      </c>
      <c r="P22" s="87"/>
      <c r="Q22" s="34"/>
      <c r="R22" s="93">
        <f>main!R22</f>
        <v>4844037.1728503695</v>
      </c>
      <c r="S22" s="9"/>
      <c r="T22" s="218"/>
      <c r="U22" s="224"/>
      <c r="V22" s="7"/>
      <c r="W22" s="7"/>
    </row>
    <row r="23" spans="1:23" s="1" customFormat="1" ht="10.5">
      <c r="A23" s="7"/>
      <c r="B23" s="15">
        <v>8</v>
      </c>
      <c r="C23" s="10">
        <f>main!C23</f>
        <v>6149369.32712435</v>
      </c>
      <c r="D23" s="10">
        <f>main!D23</f>
        <v>5612708.338740913</v>
      </c>
      <c r="E23" s="36">
        <f>main!E23</f>
        <v>5645449.137383568</v>
      </c>
      <c r="F23" s="45">
        <f>main!F23</f>
        <v>32740.798642654903</v>
      </c>
      <c r="G23" s="48"/>
      <c r="H23" s="49"/>
      <c r="I23" s="49"/>
      <c r="J23" s="101"/>
      <c r="K23" s="55"/>
      <c r="L23" s="55"/>
      <c r="M23" s="81">
        <f>main!M23</f>
        <v>0</v>
      </c>
      <c r="N23" s="10"/>
      <c r="O23" s="87">
        <f>main!O23</f>
        <v>0</v>
      </c>
      <c r="P23" s="87"/>
      <c r="Q23" s="34"/>
      <c r="R23" s="93">
        <f>main!R23</f>
        <v>5645449.137383568</v>
      </c>
      <c r="S23" s="9"/>
      <c r="T23" s="218"/>
      <c r="U23" s="224"/>
      <c r="V23" s="7"/>
      <c r="W23" s="7"/>
    </row>
    <row r="24" spans="1:23" s="1" customFormat="1" ht="10.5">
      <c r="A24" s="7"/>
      <c r="B24" s="15">
        <v>9</v>
      </c>
      <c r="C24" s="10">
        <f>main!C24</f>
        <v>6333850.406938081</v>
      </c>
      <c r="D24" s="10">
        <f>main!D24</f>
        <v>6437180.438250829</v>
      </c>
      <c r="E24" s="36">
        <f>main!E24</f>
        <v>6474730.657473958</v>
      </c>
      <c r="F24" s="45">
        <f>main!F24</f>
        <v>37550.21922312956</v>
      </c>
      <c r="G24" s="48"/>
      <c r="H24" s="49">
        <f>main!H24</f>
        <v>19676.805099246838</v>
      </c>
      <c r="I24" s="49">
        <f>main!I24</f>
        <v>78707.22039698735</v>
      </c>
      <c r="J24" s="101">
        <f>main!J24</f>
        <v>12140.11998276367</v>
      </c>
      <c r="K24" s="55">
        <f>main!K24</f>
        <v>8093.413321842448</v>
      </c>
      <c r="L24" s="55">
        <f>main!L24</f>
        <v>20233.53330460612</v>
      </c>
      <c r="M24" s="81">
        <f>main!M24</f>
        <v>60143.871708459075</v>
      </c>
      <c r="N24" s="10"/>
      <c r="O24" s="87">
        <f>main!O24</f>
        <v>60143.871708459075</v>
      </c>
      <c r="P24" s="87"/>
      <c r="Q24" s="34"/>
      <c r="R24" s="93">
        <f>main!R24</f>
        <v>6414586.785765499</v>
      </c>
      <c r="S24" s="9"/>
      <c r="T24" s="218"/>
      <c r="U24" s="224"/>
      <c r="V24" s="7"/>
      <c r="W24" s="7"/>
    </row>
    <row r="25" spans="1:23" s="1" customFormat="1" ht="10.5">
      <c r="A25" s="7"/>
      <c r="B25" s="15">
        <v>10</v>
      </c>
      <c r="C25" s="10">
        <f>main!C25</f>
        <v>6523865.919146223</v>
      </c>
      <c r="D25" s="10">
        <f>main!D25</f>
        <v>7230070.025658777</v>
      </c>
      <c r="E25" s="36">
        <f>main!E25</f>
        <v>7272245.434141787</v>
      </c>
      <c r="F25" s="45">
        <f>main!F25</f>
        <v>42175.408483009785</v>
      </c>
      <c r="G25" s="48"/>
      <c r="H25" s="49"/>
      <c r="I25" s="49"/>
      <c r="J25" s="101"/>
      <c r="K25" s="55"/>
      <c r="L25" s="55"/>
      <c r="M25" s="81">
        <f>main!M25</f>
        <v>0</v>
      </c>
      <c r="N25" s="10"/>
      <c r="O25" s="87">
        <f>main!O25</f>
        <v>0</v>
      </c>
      <c r="P25" s="87"/>
      <c r="Q25" s="34"/>
      <c r="R25" s="93">
        <f>main!R25</f>
        <v>7272245.434141787</v>
      </c>
      <c r="S25" s="10"/>
      <c r="T25" s="222"/>
      <c r="U25" s="226"/>
      <c r="V25" s="7"/>
      <c r="W25" s="7"/>
    </row>
    <row r="26" spans="1:23" s="1" customFormat="1" ht="10.5">
      <c r="A26" s="7"/>
      <c r="B26" s="15">
        <v>11</v>
      </c>
      <c r="C26" s="10">
        <f>main!C26</f>
        <v>6719581.89672061</v>
      </c>
      <c r="D26" s="10">
        <f>main!D26</f>
        <v>8112193.171231863</v>
      </c>
      <c r="E26" s="36">
        <f>main!E26</f>
        <v>8159514.298064049</v>
      </c>
      <c r="F26" s="45">
        <f>main!F26</f>
        <v>47321.126832186244</v>
      </c>
      <c r="G26" s="48"/>
      <c r="H26" s="49"/>
      <c r="I26" s="49"/>
      <c r="J26" s="101"/>
      <c r="K26" s="55"/>
      <c r="L26" s="55"/>
      <c r="M26" s="81">
        <f>main!M26</f>
        <v>0</v>
      </c>
      <c r="N26" s="240" t="s">
        <v>60</v>
      </c>
      <c r="O26" s="87">
        <f>main!O26</f>
        <v>0</v>
      </c>
      <c r="P26" s="87"/>
      <c r="Q26" s="34"/>
      <c r="R26" s="93">
        <f>main!R26</f>
        <v>8159514.298064049</v>
      </c>
      <c r="S26" s="10"/>
      <c r="T26" s="222"/>
      <c r="U26" s="226"/>
      <c r="V26" s="7"/>
      <c r="W26" s="7"/>
    </row>
    <row r="27" spans="1:23" s="1" customFormat="1" ht="10.5">
      <c r="A27" s="7"/>
      <c r="B27" s="69">
        <v>12</v>
      </c>
      <c r="C27" s="70">
        <f>main!C27</f>
        <v>6921169.353622228</v>
      </c>
      <c r="D27" s="70">
        <f>main!D27</f>
        <v>9024660.467266828</v>
      </c>
      <c r="E27" s="71">
        <f>main!E27</f>
        <v>9077304.319992552</v>
      </c>
      <c r="F27" s="72">
        <f>main!F27</f>
        <v>52643.85272572376</v>
      </c>
      <c r="G27" s="73">
        <f>main!G27</f>
        <v>8037.741141970116</v>
      </c>
      <c r="H27" s="74">
        <f>main!H27</f>
        <v>28428.077608183958</v>
      </c>
      <c r="I27" s="74">
        <f>main!I27</f>
        <v>105674.56929076572</v>
      </c>
      <c r="J27" s="102">
        <f>main!J27</f>
        <v>17019.945599986033</v>
      </c>
      <c r="K27" s="75">
        <f>main!K27</f>
        <v>11346.63039999069</v>
      </c>
      <c r="L27" s="75">
        <f>main!L27</f>
        <v>28366.575999976725</v>
      </c>
      <c r="M27" s="83">
        <f>main!M27</f>
        <v>93198.97075010752</v>
      </c>
      <c r="N27" s="70">
        <f>main!N27</f>
        <v>64788.185713320505</v>
      </c>
      <c r="O27" s="88">
        <f>main!O27</f>
        <v>157987.15646342802</v>
      </c>
      <c r="P27" s="88">
        <f>main!P27</f>
        <v>267579.5149058737</v>
      </c>
      <c r="Q27" s="236">
        <f>main!Q27</f>
        <v>8919317.163529124</v>
      </c>
      <c r="R27" s="94">
        <f>main!R27</f>
        <v>8919317.163529124</v>
      </c>
      <c r="S27" s="70">
        <f>main!S27</f>
        <v>8984105.349242445</v>
      </c>
      <c r="T27" s="223">
        <f>main!T27</f>
        <v>1.5499536388178583</v>
      </c>
      <c r="U27" s="227">
        <f>main!U27</f>
        <v>15.499536388178583</v>
      </c>
      <c r="V27" s="7"/>
      <c r="W27" s="7"/>
    </row>
    <row r="28" spans="1:23" s="1" customFormat="1" ht="10.5">
      <c r="A28" s="7"/>
      <c r="B28" s="15">
        <v>13</v>
      </c>
      <c r="C28" s="10">
        <f>main!C28</f>
        <v>6990381.04715845</v>
      </c>
      <c r="D28" s="10">
        <f>main!D28</f>
        <v>9793114.79442393</v>
      </c>
      <c r="E28" s="36">
        <f>main!E28</f>
        <v>9850241.297391403</v>
      </c>
      <c r="F28" s="45">
        <f>main!F28</f>
        <v>57126.50296747312</v>
      </c>
      <c r="G28" s="48"/>
      <c r="H28" s="49"/>
      <c r="I28" s="49"/>
      <c r="J28" s="101"/>
      <c r="K28" s="55"/>
      <c r="L28" s="55"/>
      <c r="M28" s="81">
        <f>main!M28</f>
        <v>0</v>
      </c>
      <c r="N28" s="10"/>
      <c r="O28" s="87">
        <f>main!O28</f>
        <v>0</v>
      </c>
      <c r="P28" s="87"/>
      <c r="Q28" s="34"/>
      <c r="R28" s="93">
        <f>main!R28</f>
        <v>9582661.78248553</v>
      </c>
      <c r="S28" s="10"/>
      <c r="T28" s="222"/>
      <c r="U28" s="226"/>
      <c r="V28" s="7"/>
      <c r="W28" s="7"/>
    </row>
    <row r="29" spans="1:23" s="1" customFormat="1" ht="10.5">
      <c r="A29" s="7"/>
      <c r="B29" s="15">
        <v>14</v>
      </c>
      <c r="C29" s="10">
        <f>main!C29</f>
        <v>7060284.857630034</v>
      </c>
      <c r="D29" s="10">
        <f>main!D29</f>
        <v>10465197.389689283</v>
      </c>
      <c r="E29" s="36">
        <f>main!E29</f>
        <v>10526244.37446247</v>
      </c>
      <c r="F29" s="45">
        <f>main!F29</f>
        <v>61046.98477318697</v>
      </c>
      <c r="G29" s="48"/>
      <c r="H29" s="49"/>
      <c r="I29" s="49"/>
      <c r="J29" s="101"/>
      <c r="K29" s="55"/>
      <c r="L29" s="55"/>
      <c r="M29" s="81">
        <f>main!M29</f>
        <v>0</v>
      </c>
      <c r="N29" s="10"/>
      <c r="O29" s="87">
        <f>main!O29</f>
        <v>0</v>
      </c>
      <c r="P29" s="87"/>
      <c r="Q29" s="34"/>
      <c r="R29" s="93">
        <f>main!R29</f>
        <v>10526244.37446247</v>
      </c>
      <c r="S29" s="10"/>
      <c r="T29" s="222"/>
      <c r="U29" s="226"/>
      <c r="V29" s="7"/>
      <c r="W29" s="7"/>
    </row>
    <row r="30" spans="1:23" s="1" customFormat="1" ht="10.5">
      <c r="A30" s="7"/>
      <c r="B30" s="15">
        <v>15</v>
      </c>
      <c r="C30" s="10">
        <f>main!C30</f>
        <v>7130887.706206335</v>
      </c>
      <c r="D30" s="10">
        <f>main!D30</f>
        <v>11417605.337738262</v>
      </c>
      <c r="E30" s="36">
        <f>main!E30</f>
        <v>11484208.035541736</v>
      </c>
      <c r="F30" s="45">
        <f>main!F30</f>
        <v>66602.6978034731</v>
      </c>
      <c r="G30" s="48"/>
      <c r="H30" s="49">
        <f>main!H30</f>
        <v>36955.23710882664</v>
      </c>
      <c r="I30" s="49">
        <f>main!I30</f>
        <v>147820.94843530655</v>
      </c>
      <c r="J30" s="101">
        <f>main!J30</f>
        <v>21532.890066640754</v>
      </c>
      <c r="K30" s="55">
        <f>main!K30</f>
        <v>14355.26004442717</v>
      </c>
      <c r="L30" s="55">
        <f>main!L30</f>
        <v>35888.150111067924</v>
      </c>
      <c r="M30" s="81">
        <f>main!M30</f>
        <v>108731.53733096248</v>
      </c>
      <c r="N30" s="10"/>
      <c r="O30" s="87">
        <f>main!O30</f>
        <v>108731.53733096248</v>
      </c>
      <c r="P30" s="87"/>
      <c r="Q30" s="34"/>
      <c r="R30" s="93">
        <f>main!R30</f>
        <v>11375476.498210773</v>
      </c>
      <c r="S30" s="10"/>
      <c r="T30" s="222"/>
      <c r="U30" s="226"/>
      <c r="V30" s="7"/>
      <c r="W30" s="7"/>
    </row>
    <row r="31" spans="1:23" s="1" customFormat="1" ht="10.5">
      <c r="A31" s="7"/>
      <c r="B31" s="15">
        <v>16</v>
      </c>
      <c r="C31" s="10">
        <f>main!C31</f>
        <v>7202196.583268398</v>
      </c>
      <c r="D31" s="10">
        <f>main!D31</f>
        <v>12275751.071119323</v>
      </c>
      <c r="E31" s="36">
        <f>main!E31</f>
        <v>12347359.619034186</v>
      </c>
      <c r="F31" s="45">
        <f>main!F31</f>
        <v>71608.54791486263</v>
      </c>
      <c r="G31" s="48"/>
      <c r="H31" s="49"/>
      <c r="I31" s="49"/>
      <c r="J31" s="101"/>
      <c r="K31" s="55"/>
      <c r="L31" s="55"/>
      <c r="M31" s="81">
        <f>main!M31</f>
        <v>0</v>
      </c>
      <c r="N31" s="10"/>
      <c r="O31" s="87">
        <f>main!O31</f>
        <v>0</v>
      </c>
      <c r="P31" s="87"/>
      <c r="Q31" s="34"/>
      <c r="R31" s="93">
        <f>main!R31</f>
        <v>12347359.619034186</v>
      </c>
      <c r="S31" s="10"/>
      <c r="T31" s="222"/>
      <c r="U31" s="226"/>
      <c r="V31" s="7"/>
      <c r="W31" s="7"/>
    </row>
    <row r="32" spans="1:23" s="1" customFormat="1" ht="10.5">
      <c r="A32" s="7"/>
      <c r="B32" s="15">
        <v>17</v>
      </c>
      <c r="C32" s="10">
        <f>main!C32</f>
        <v>7274218.549101083</v>
      </c>
      <c r="D32" s="10">
        <f>main!D32</f>
        <v>13256636.937671822</v>
      </c>
      <c r="E32" s="36">
        <f>main!E32</f>
        <v>13333967.319808241</v>
      </c>
      <c r="F32" s="45">
        <f>main!F32</f>
        <v>77330.38213641942</v>
      </c>
      <c r="G32" s="48"/>
      <c r="H32" s="49"/>
      <c r="I32" s="49"/>
      <c r="J32" s="101"/>
      <c r="K32" s="55"/>
      <c r="L32" s="55"/>
      <c r="M32" s="81">
        <f>main!M32</f>
        <v>0</v>
      </c>
      <c r="N32" s="10"/>
      <c r="O32" s="87">
        <f>main!O32</f>
        <v>0</v>
      </c>
      <c r="P32" s="87"/>
      <c r="Q32" s="34"/>
      <c r="R32" s="93">
        <f>main!R32</f>
        <v>13333967.319808241</v>
      </c>
      <c r="S32" s="10"/>
      <c r="T32" s="222"/>
      <c r="U32" s="226"/>
      <c r="V32" s="7"/>
      <c r="W32" s="7"/>
    </row>
    <row r="33" spans="1:23" s="1" customFormat="1" ht="10.5">
      <c r="A33" s="7"/>
      <c r="B33" s="15">
        <v>18</v>
      </c>
      <c r="C33" s="10">
        <f>main!C33</f>
        <v>7346960.734592093</v>
      </c>
      <c r="D33" s="10">
        <f>main!D33</f>
        <v>14252337.411632253</v>
      </c>
      <c r="E33" s="36">
        <f>main!E33</f>
        <v>14335476.046533441</v>
      </c>
      <c r="F33" s="45">
        <f>main!F33</f>
        <v>83138.63490118831</v>
      </c>
      <c r="G33" s="48"/>
      <c r="H33" s="49">
        <f>main!H33</f>
        <v>46415.51299049408</v>
      </c>
      <c r="I33" s="49">
        <f>main!I33</f>
        <v>185662.05196197628</v>
      </c>
      <c r="J33" s="101">
        <f>main!J33</f>
        <v>26879.0175872502</v>
      </c>
      <c r="K33" s="55">
        <f>main!K33</f>
        <v>17919.3450581668</v>
      </c>
      <c r="L33" s="55">
        <f>main!L33</f>
        <v>44798.36264541701</v>
      </c>
      <c r="M33" s="81">
        <f>main!M33</f>
        <v>136012.2382813281</v>
      </c>
      <c r="N33" s="10"/>
      <c r="O33" s="87">
        <f>main!O33</f>
        <v>136012.2382813281</v>
      </c>
      <c r="P33" s="87"/>
      <c r="Q33" s="34"/>
      <c r="R33" s="93">
        <f>main!R33</f>
        <v>14199463.808252113</v>
      </c>
      <c r="S33" s="10"/>
      <c r="T33" s="222"/>
      <c r="U33" s="226"/>
      <c r="V33" s="7"/>
      <c r="W33" s="7"/>
    </row>
    <row r="34" spans="1:23" s="1" customFormat="1" ht="10.5">
      <c r="A34" s="7"/>
      <c r="B34" s="15">
        <v>19</v>
      </c>
      <c r="C34" s="10">
        <f>main!C34</f>
        <v>7420430.341938014</v>
      </c>
      <c r="D34" s="10">
        <f>main!D34</f>
        <v>15127017.600994365</v>
      </c>
      <c r="E34" s="36">
        <f>main!E34</f>
        <v>15215258.537000166</v>
      </c>
      <c r="F34" s="45">
        <f>main!F34</f>
        <v>88240.93600580096</v>
      </c>
      <c r="G34" s="48"/>
      <c r="H34" s="49"/>
      <c r="I34" s="49"/>
      <c r="J34" s="101"/>
      <c r="K34" s="55"/>
      <c r="L34" s="55"/>
      <c r="M34" s="81">
        <f>main!M34</f>
        <v>0</v>
      </c>
      <c r="N34" s="10"/>
      <c r="O34" s="87">
        <f>main!O34</f>
        <v>0</v>
      </c>
      <c r="P34" s="87"/>
      <c r="Q34" s="34"/>
      <c r="R34" s="93">
        <f>main!R34</f>
        <v>15215258.537000166</v>
      </c>
      <c r="S34" s="10"/>
      <c r="T34" s="222"/>
      <c r="U34" s="226"/>
      <c r="V34" s="7"/>
      <c r="W34" s="7"/>
    </row>
    <row r="35" spans="1:23" s="1" customFormat="1" ht="10.5">
      <c r="A35" s="7"/>
      <c r="B35" s="15">
        <v>20</v>
      </c>
      <c r="C35" s="10">
        <f>main!C35</f>
        <v>7494634.645357395</v>
      </c>
      <c r="D35" s="10">
        <f>main!D35</f>
        <v>16152087.867669841</v>
      </c>
      <c r="E35" s="36">
        <f>main!E35</f>
        <v>16246308.380231248</v>
      </c>
      <c r="F35" s="45">
        <f>main!F35</f>
        <v>94220.51256140694</v>
      </c>
      <c r="G35" s="48"/>
      <c r="H35" s="49"/>
      <c r="I35" s="49"/>
      <c r="J35" s="101"/>
      <c r="K35" s="55"/>
      <c r="L35" s="55"/>
      <c r="M35" s="81">
        <f>main!M35</f>
        <v>0</v>
      </c>
      <c r="N35" s="10"/>
      <c r="O35" s="87">
        <f>main!O35</f>
        <v>0</v>
      </c>
      <c r="P35" s="87"/>
      <c r="Q35" s="34"/>
      <c r="R35" s="93">
        <f>main!R35</f>
        <v>16246308.380231248</v>
      </c>
      <c r="S35" s="10"/>
      <c r="T35" s="222"/>
      <c r="U35" s="226"/>
      <c r="V35" s="7"/>
      <c r="W35" s="7"/>
    </row>
    <row r="36" spans="1:23" s="1" customFormat="1" ht="10.5">
      <c r="A36" s="7"/>
      <c r="B36" s="15">
        <v>21</v>
      </c>
      <c r="C36" s="10">
        <f>main!C36</f>
        <v>7569580.991810968</v>
      </c>
      <c r="D36" s="10">
        <f>main!D36</f>
        <v>17192506.00420762</v>
      </c>
      <c r="E36" s="36">
        <f>main!E36</f>
        <v>17292795.622565497</v>
      </c>
      <c r="F36" s="45">
        <f>main!F36</f>
        <v>100289.61835787818</v>
      </c>
      <c r="G36" s="48"/>
      <c r="H36" s="49">
        <f>main!H36</f>
        <v>56550.21338501722</v>
      </c>
      <c r="I36" s="49">
        <f>main!I36</f>
        <v>226200.85354006887</v>
      </c>
      <c r="J36" s="101">
        <f>main!J36</f>
        <v>32423.991792310306</v>
      </c>
      <c r="K36" s="55">
        <f>main!K36</f>
        <v>21615.994528206873</v>
      </c>
      <c r="L36" s="55">
        <f>main!L36</f>
        <v>54039.98632051718</v>
      </c>
      <c r="M36" s="81">
        <f>main!M36</f>
        <v>164630.18602605158</v>
      </c>
      <c r="N36" s="10"/>
      <c r="O36" s="87">
        <f>main!O36</f>
        <v>164630.18602605158</v>
      </c>
      <c r="P36" s="87"/>
      <c r="Q36" s="34"/>
      <c r="R36" s="93">
        <f>main!R36</f>
        <v>17128165.436539445</v>
      </c>
      <c r="S36" s="10"/>
      <c r="T36" s="222"/>
      <c r="U36" s="226"/>
      <c r="V36" s="7"/>
      <c r="W36" s="7"/>
    </row>
    <row r="37" spans="1:23" s="1" customFormat="1" ht="10.5">
      <c r="A37" s="7"/>
      <c r="B37" s="15">
        <v>22</v>
      </c>
      <c r="C37" s="10">
        <f>main!C37</f>
        <v>7645276.8017290775</v>
      </c>
      <c r="D37" s="10">
        <f>main!D37</f>
        <v>18083825.03675558</v>
      </c>
      <c r="E37" s="36">
        <f>main!E37</f>
        <v>18189314.016136654</v>
      </c>
      <c r="F37" s="45">
        <f>main!F37</f>
        <v>105488.97938107327</v>
      </c>
      <c r="G37" s="48"/>
      <c r="H37" s="49"/>
      <c r="I37" s="49"/>
      <c r="J37" s="101"/>
      <c r="K37" s="55"/>
      <c r="L37" s="55"/>
      <c r="M37" s="81">
        <f>main!M37</f>
        <v>0</v>
      </c>
      <c r="N37" s="10"/>
      <c r="O37" s="87">
        <f>main!O37</f>
        <v>0</v>
      </c>
      <c r="P37" s="87"/>
      <c r="Q37" s="34"/>
      <c r="R37" s="93">
        <f>main!R37</f>
        <v>18189314.016136654</v>
      </c>
      <c r="S37" s="10"/>
      <c r="T37" s="222"/>
      <c r="U37" s="226"/>
      <c r="V37" s="7"/>
      <c r="W37" s="7"/>
    </row>
    <row r="38" spans="1:23" s="1" customFormat="1" ht="10.5">
      <c r="A38" s="7"/>
      <c r="B38" s="15">
        <v>23</v>
      </c>
      <c r="C38" s="10">
        <f>main!C38</f>
        <v>7721729.569746369</v>
      </c>
      <c r="D38" s="10">
        <f>main!D38</f>
        <v>19154530.21235495</v>
      </c>
      <c r="E38" s="36">
        <f>main!E38</f>
        <v>19266264.97192702</v>
      </c>
      <c r="F38" s="45">
        <f>main!F38</f>
        <v>111734.75957207009</v>
      </c>
      <c r="G38" s="48"/>
      <c r="H38" s="49"/>
      <c r="I38" s="49"/>
      <c r="J38" s="101"/>
      <c r="K38" s="55"/>
      <c r="L38" s="55"/>
      <c r="M38" s="81">
        <f>main!M38</f>
        <v>0</v>
      </c>
      <c r="N38" s="240" t="s">
        <v>61</v>
      </c>
      <c r="O38" s="87">
        <f>main!O38</f>
        <v>0</v>
      </c>
      <c r="P38" s="87"/>
      <c r="Q38" s="34"/>
      <c r="R38" s="93">
        <f>main!R38</f>
        <v>19266264.97192702</v>
      </c>
      <c r="S38" s="10"/>
      <c r="T38" s="222"/>
      <c r="U38" s="226"/>
      <c r="V38" s="7"/>
      <c r="W38" s="7"/>
    </row>
    <row r="39" spans="1:23" s="1" customFormat="1" ht="10.5">
      <c r="A39" s="7"/>
      <c r="B39" s="69">
        <v>24</v>
      </c>
      <c r="C39" s="70">
        <f>main!C39</f>
        <v>7798946.865443832</v>
      </c>
      <c r="D39" s="70">
        <f>main!D39</f>
        <v>20241133.3301075</v>
      </c>
      <c r="E39" s="71">
        <f>main!E39</f>
        <v>20359206.60786646</v>
      </c>
      <c r="F39" s="72">
        <f>main!F39</f>
        <v>118073.27775895968</v>
      </c>
      <c r="G39" s="73">
        <f>main!G39</f>
        <v>25872.545853344818</v>
      </c>
      <c r="H39" s="74">
        <f>main!H39</f>
        <v>67059.40334242061</v>
      </c>
      <c r="I39" s="74">
        <f>main!I39</f>
        <v>242365.06751633764</v>
      </c>
      <c r="J39" s="102">
        <f>main!J39</f>
        <v>38173.51238974961</v>
      </c>
      <c r="K39" s="75">
        <f>main!K39</f>
        <v>25449.008259833074</v>
      </c>
      <c r="L39" s="75">
        <f>main!L39</f>
        <v>63622.520649582686</v>
      </c>
      <c r="M39" s="83">
        <f>main!M39</f>
        <v>220176.99049493077</v>
      </c>
      <c r="N39" s="70">
        <f>main!N39</f>
        <v>517864.7900850359</v>
      </c>
      <c r="O39" s="88">
        <f>main!O39</f>
        <v>738041.7805799667</v>
      </c>
      <c r="P39" s="88">
        <f>main!P39</f>
        <v>588634.9448185947</v>
      </c>
      <c r="Q39" s="236">
        <f>main!Q39</f>
        <v>12753757.137736222</v>
      </c>
      <c r="R39" s="94">
        <f>main!R39</f>
        <v>19621164.827286493</v>
      </c>
      <c r="S39" s="70">
        <f>main!S39</f>
        <v>13271621.927821258</v>
      </c>
      <c r="T39" s="223">
        <f>main!T39</f>
        <v>1.8064098077091608</v>
      </c>
      <c r="U39" s="227">
        <f>main!U39</f>
        <v>18.064098077091607</v>
      </c>
      <c r="V39" s="7"/>
      <c r="W39" s="7"/>
    </row>
    <row r="40" spans="1:23" s="1" customFormat="1" ht="10.5">
      <c r="A40" s="7"/>
      <c r="B40" s="15">
        <v>25</v>
      </c>
      <c r="C40" s="10">
        <f>main!C40</f>
        <v>7798946.865443832</v>
      </c>
      <c r="D40" s="10">
        <f>main!D40</f>
        <v>20596033.18546697</v>
      </c>
      <c r="E40" s="36">
        <f>main!E40</f>
        <v>20716176.712382194</v>
      </c>
      <c r="F40" s="45">
        <f>main!F40</f>
        <v>120143.5269152224</v>
      </c>
      <c r="G40" s="48"/>
      <c r="H40" s="49"/>
      <c r="I40" s="49"/>
      <c r="J40" s="101"/>
      <c r="K40" s="55"/>
      <c r="L40" s="55"/>
      <c r="M40" s="81">
        <f>main!M40</f>
        <v>0</v>
      </c>
      <c r="N40" s="10"/>
      <c r="O40" s="87">
        <f>main!O40</f>
        <v>0</v>
      </c>
      <c r="P40" s="87"/>
      <c r="Q40" s="34"/>
      <c r="R40" s="93">
        <f>main!R40</f>
        <v>20127541.7675636</v>
      </c>
      <c r="S40" s="10"/>
      <c r="T40" s="222"/>
      <c r="U40" s="226"/>
      <c r="V40" s="7"/>
      <c r="W40" s="7"/>
    </row>
    <row r="41" spans="1:23" s="1" customFormat="1" ht="10.5">
      <c r="A41" s="7"/>
      <c r="B41" s="15">
        <v>26</v>
      </c>
      <c r="C41" s="10">
        <f>main!C41</f>
        <v>7798946.865443832</v>
      </c>
      <c r="D41" s="10">
        <f>main!D41</f>
        <v>21102410.12574408</v>
      </c>
      <c r="E41" s="36">
        <f>main!E41</f>
        <v>21225507.518144254</v>
      </c>
      <c r="F41" s="45">
        <f>main!F41</f>
        <v>123097.39240017533</v>
      </c>
      <c r="G41" s="48"/>
      <c r="H41" s="49"/>
      <c r="I41" s="49"/>
      <c r="J41" s="101"/>
      <c r="K41" s="55"/>
      <c r="L41" s="55"/>
      <c r="M41" s="81">
        <f>main!M41</f>
        <v>0</v>
      </c>
      <c r="N41" s="10"/>
      <c r="O41" s="87">
        <f>main!O41</f>
        <v>0</v>
      </c>
      <c r="P41" s="87"/>
      <c r="Q41" s="34"/>
      <c r="R41" s="93">
        <f>main!R41</f>
        <v>21225507.518144254</v>
      </c>
      <c r="S41" s="10"/>
      <c r="T41" s="222"/>
      <c r="U41" s="226"/>
      <c r="V41" s="7"/>
      <c r="W41" s="7"/>
    </row>
    <row r="42" spans="1:23" s="1" customFormat="1" ht="10.5">
      <c r="A42" s="7"/>
      <c r="B42" s="15">
        <v>27</v>
      </c>
      <c r="C42" s="10">
        <f>main!C42</f>
        <v>7798946.865443832</v>
      </c>
      <c r="D42" s="10">
        <f>main!D42</f>
        <v>22200375.87632473</v>
      </c>
      <c r="E42" s="36">
        <f>main!E42</f>
        <v>22329878.068936627</v>
      </c>
      <c r="F42" s="45">
        <f>main!F42</f>
        <v>129502.1926118955</v>
      </c>
      <c r="G42" s="48"/>
      <c r="H42" s="49">
        <f>main!H42</f>
        <v>74548.62238545866</v>
      </c>
      <c r="I42" s="49">
        <f>main!I42</f>
        <v>298194.48954183457</v>
      </c>
      <c r="J42" s="101">
        <f>main!J42</f>
        <v>41868.52137925618</v>
      </c>
      <c r="K42" s="55">
        <f>main!K42</f>
        <v>27912.347586170785</v>
      </c>
      <c r="L42" s="55">
        <f>main!L42</f>
        <v>69780.86896542697</v>
      </c>
      <c r="M42" s="81">
        <f>main!M42</f>
        <v>214110.36031631258</v>
      </c>
      <c r="N42" s="10"/>
      <c r="O42" s="87">
        <f>main!O42</f>
        <v>214110.36031631258</v>
      </c>
      <c r="P42" s="87"/>
      <c r="Q42" s="34"/>
      <c r="R42" s="93">
        <f>main!R42</f>
        <v>22115767.708620314</v>
      </c>
      <c r="S42" s="10"/>
      <c r="T42" s="222"/>
      <c r="U42" s="226"/>
      <c r="V42" s="7"/>
      <c r="W42" s="7"/>
    </row>
    <row r="43" spans="1:23" s="1" customFormat="1" ht="10.5">
      <c r="A43" s="7"/>
      <c r="B43" s="15">
        <v>28</v>
      </c>
      <c r="C43" s="10">
        <f>main!C43</f>
        <v>7798946.865443832</v>
      </c>
      <c r="D43" s="10">
        <f>main!D43</f>
        <v>23090636.06680079</v>
      </c>
      <c r="E43" s="36">
        <f>main!E43</f>
        <v>23225331.44385713</v>
      </c>
      <c r="F43" s="45">
        <f>main!F43</f>
        <v>134695.3770563379</v>
      </c>
      <c r="G43" s="48"/>
      <c r="H43" s="49"/>
      <c r="I43" s="49"/>
      <c r="J43" s="101"/>
      <c r="K43" s="55"/>
      <c r="L43" s="55"/>
      <c r="M43" s="81">
        <f>main!M43</f>
        <v>0</v>
      </c>
      <c r="N43" s="10"/>
      <c r="O43" s="87">
        <f>main!O43</f>
        <v>0</v>
      </c>
      <c r="P43" s="87"/>
      <c r="Q43" s="34"/>
      <c r="R43" s="93">
        <f>main!R43</f>
        <v>23225331.44385713</v>
      </c>
      <c r="S43" s="10"/>
      <c r="T43" s="222"/>
      <c r="U43" s="226"/>
      <c r="V43" s="7"/>
      <c r="W43" s="7"/>
    </row>
    <row r="44" spans="1:23" s="1" customFormat="1" ht="10.5">
      <c r="A44" s="7"/>
      <c r="B44" s="15">
        <v>29</v>
      </c>
      <c r="C44" s="10">
        <f>main!C44</f>
        <v>7798946.865443832</v>
      </c>
      <c r="D44" s="10">
        <f>main!D44</f>
        <v>24200199.802037608</v>
      </c>
      <c r="E44" s="36">
        <f>main!E44</f>
        <v>24341367.63421616</v>
      </c>
      <c r="F44" s="45">
        <f>main!F44</f>
        <v>141167.8321785517</v>
      </c>
      <c r="G44" s="48"/>
      <c r="H44" s="49"/>
      <c r="I44" s="49"/>
      <c r="J44" s="101"/>
      <c r="K44" s="55"/>
      <c r="L44" s="55"/>
      <c r="M44" s="81">
        <f>main!M44</f>
        <v>0</v>
      </c>
      <c r="N44" s="10"/>
      <c r="O44" s="87">
        <f>main!O44</f>
        <v>0</v>
      </c>
      <c r="P44" s="87"/>
      <c r="Q44" s="34"/>
      <c r="R44" s="93">
        <f>main!R44</f>
        <v>24341367.63421616</v>
      </c>
      <c r="S44" s="10"/>
      <c r="T44" s="222"/>
      <c r="U44" s="226"/>
      <c r="V44" s="7"/>
      <c r="W44" s="7"/>
    </row>
    <row r="45" spans="1:23" s="1" customFormat="1" ht="10.5">
      <c r="A45" s="7"/>
      <c r="B45" s="15">
        <v>30</v>
      </c>
      <c r="C45" s="10">
        <f>main!C45</f>
        <v>7798946.865443832</v>
      </c>
      <c r="D45" s="10">
        <f>main!D45</f>
        <v>25316235.992396638</v>
      </c>
      <c r="E45" s="36">
        <f>main!E45</f>
        <v>25463914.035685617</v>
      </c>
      <c r="F45" s="45">
        <f>main!F45</f>
        <v>147678.04328897968</v>
      </c>
      <c r="G45" s="48"/>
      <c r="H45" s="49">
        <f>main!H45</f>
        <v>84708.25050477387</v>
      </c>
      <c r="I45" s="49">
        <f>main!I45</f>
        <v>338833.0020190954</v>
      </c>
      <c r="J45" s="101">
        <f>main!J45</f>
        <v>47744.83881691053</v>
      </c>
      <c r="K45" s="55">
        <f>main!K45</f>
        <v>31829.892544607024</v>
      </c>
      <c r="L45" s="55">
        <f>main!L45</f>
        <v>79574.73136151757</v>
      </c>
      <c r="M45" s="81">
        <f>main!M45</f>
        <v>243857.71322780897</v>
      </c>
      <c r="N45" s="10"/>
      <c r="O45" s="87">
        <f>main!O45</f>
        <v>243857.71322780897</v>
      </c>
      <c r="P45" s="87"/>
      <c r="Q45" s="34"/>
      <c r="R45" s="93">
        <f>main!R45</f>
        <v>25220056.32245781</v>
      </c>
      <c r="S45" s="10"/>
      <c r="T45" s="222"/>
      <c r="U45" s="226"/>
      <c r="V45" s="7"/>
      <c r="W45" s="7"/>
    </row>
    <row r="46" spans="1:23" s="1" customFormat="1" ht="10.5">
      <c r="A46" s="7"/>
      <c r="B46" s="15">
        <v>31</v>
      </c>
      <c r="C46" s="10">
        <f>main!C46</f>
        <v>7798946.865443832</v>
      </c>
      <c r="D46" s="10">
        <f>main!D46</f>
        <v>26194924.680638287</v>
      </c>
      <c r="E46" s="36">
        <f>main!E46</f>
        <v>26347728.407942012</v>
      </c>
      <c r="F46" s="45">
        <f>main!F46</f>
        <v>152803.72730372474</v>
      </c>
      <c r="G46" s="48"/>
      <c r="H46" s="49"/>
      <c r="I46" s="49"/>
      <c r="J46" s="101"/>
      <c r="K46" s="55"/>
      <c r="L46" s="55"/>
      <c r="M46" s="81">
        <f>main!M46</f>
        <v>0</v>
      </c>
      <c r="N46" s="10"/>
      <c r="O46" s="87">
        <f>main!O46</f>
        <v>0</v>
      </c>
      <c r="P46" s="87"/>
      <c r="Q46" s="34"/>
      <c r="R46" s="93">
        <f>main!R46</f>
        <v>26347728.407942012</v>
      </c>
      <c r="S46" s="10"/>
      <c r="T46" s="222"/>
      <c r="U46" s="226"/>
      <c r="V46" s="7"/>
      <c r="W46" s="7"/>
    </row>
    <row r="47" spans="1:23" s="1" customFormat="1" ht="10.5">
      <c r="A47" s="7"/>
      <c r="B47" s="15">
        <v>32</v>
      </c>
      <c r="C47" s="10">
        <f>main!C47</f>
        <v>7798946.865443832</v>
      </c>
      <c r="D47" s="10">
        <f>main!D47</f>
        <v>27322596.76612249</v>
      </c>
      <c r="E47" s="36">
        <f>main!E47</f>
        <v>27481978.580591537</v>
      </c>
      <c r="F47" s="45">
        <f>main!F47</f>
        <v>159381.8144690469</v>
      </c>
      <c r="G47" s="48"/>
      <c r="H47" s="49"/>
      <c r="I47" s="49"/>
      <c r="J47" s="101"/>
      <c r="K47" s="55"/>
      <c r="L47" s="55"/>
      <c r="M47" s="81">
        <f>main!M47</f>
        <v>0</v>
      </c>
      <c r="N47" s="10"/>
      <c r="O47" s="87">
        <f>main!O47</f>
        <v>0</v>
      </c>
      <c r="P47" s="87"/>
      <c r="Q47" s="34"/>
      <c r="R47" s="93">
        <f>main!R47</f>
        <v>27481978.580591537</v>
      </c>
      <c r="S47" s="10"/>
      <c r="T47" s="222"/>
      <c r="U47" s="226"/>
      <c r="V47" s="7"/>
      <c r="W47" s="7"/>
    </row>
    <row r="48" spans="1:23" s="1" customFormat="1" ht="10.5">
      <c r="A48" s="7"/>
      <c r="B48" s="15">
        <v>33</v>
      </c>
      <c r="C48" s="10">
        <f>main!C48</f>
        <v>7798946.865443832</v>
      </c>
      <c r="D48" s="10">
        <f>main!D48</f>
        <v>28456846.938772015</v>
      </c>
      <c r="E48" s="36">
        <f>main!E48</f>
        <v>28622845.21258152</v>
      </c>
      <c r="F48" s="45">
        <f>main!F48</f>
        <v>165998.27380950376</v>
      </c>
      <c r="G48" s="48"/>
      <c r="H48" s="49">
        <f>main!H48</f>
        <v>95636.76311645508</v>
      </c>
      <c r="I48" s="49">
        <f>main!I48</f>
        <v>382547.05246582034</v>
      </c>
      <c r="J48" s="101">
        <f>main!J48</f>
        <v>53667.834773590344</v>
      </c>
      <c r="K48" s="55">
        <f>main!K48</f>
        <v>35778.5565157269</v>
      </c>
      <c r="L48" s="55">
        <f>main!L48</f>
        <v>89446.39128931725</v>
      </c>
      <c r="M48" s="81">
        <f>main!M48</f>
        <v>274529.5456950896</v>
      </c>
      <c r="N48" s="10"/>
      <c r="O48" s="87">
        <f>main!O48</f>
        <v>274529.5456950896</v>
      </c>
      <c r="P48" s="87"/>
      <c r="Q48" s="34"/>
      <c r="R48" s="93">
        <f>main!R48</f>
        <v>28348315.66688643</v>
      </c>
      <c r="S48" s="10"/>
      <c r="T48" s="222"/>
      <c r="U48" s="226"/>
      <c r="V48" s="7"/>
      <c r="W48" s="7"/>
    </row>
    <row r="49" spans="1:23" s="1" customFormat="1" ht="10.5">
      <c r="A49" s="7"/>
      <c r="B49" s="15">
        <v>34</v>
      </c>
      <c r="C49" s="10">
        <f>main!C49</f>
        <v>7798946.865443832</v>
      </c>
      <c r="D49" s="10">
        <f>main!D49</f>
        <v>29323184.02506691</v>
      </c>
      <c r="E49" s="36">
        <f>main!E49</f>
        <v>29494235.9318798</v>
      </c>
      <c r="F49" s="45">
        <f>main!F49</f>
        <v>171051.90681289136</v>
      </c>
      <c r="G49" s="48"/>
      <c r="H49" s="49"/>
      <c r="I49" s="49"/>
      <c r="J49" s="101"/>
      <c r="K49" s="55"/>
      <c r="L49" s="55"/>
      <c r="M49" s="81">
        <f>main!M49</f>
        <v>0</v>
      </c>
      <c r="N49" s="10"/>
      <c r="O49" s="87">
        <f>main!O49</f>
        <v>0</v>
      </c>
      <c r="P49" s="87"/>
      <c r="Q49" s="34"/>
      <c r="R49" s="93">
        <f>main!R49</f>
        <v>29494235.9318798</v>
      </c>
      <c r="S49" s="10"/>
      <c r="T49" s="222"/>
      <c r="U49" s="226"/>
      <c r="V49" s="7"/>
      <c r="W49" s="7"/>
    </row>
    <row r="50" spans="1:23" s="1" customFormat="1" ht="10.5">
      <c r="A50" s="7"/>
      <c r="B50" s="15">
        <v>35</v>
      </c>
      <c r="C50" s="10">
        <f>main!C50</f>
        <v>7798946.865443832</v>
      </c>
      <c r="D50" s="10">
        <f>main!D50</f>
        <v>30469104.290060278</v>
      </c>
      <c r="E50" s="36">
        <f>main!E50</f>
        <v>30646840.731752295</v>
      </c>
      <c r="F50" s="45">
        <f>main!F50</f>
        <v>177736.44169201702</v>
      </c>
      <c r="G50" s="48"/>
      <c r="H50" s="49"/>
      <c r="I50" s="49"/>
      <c r="J50" s="101"/>
      <c r="K50" s="55"/>
      <c r="L50" s="55"/>
      <c r="M50" s="81">
        <f>main!M50</f>
        <v>0</v>
      </c>
      <c r="N50" s="240" t="s">
        <v>62</v>
      </c>
      <c r="O50" s="87">
        <f>main!O50</f>
        <v>0</v>
      </c>
      <c r="P50" s="87"/>
      <c r="Q50" s="34"/>
      <c r="R50" s="93">
        <f>main!R50</f>
        <v>30646840.731752295</v>
      </c>
      <c r="S50" s="10"/>
      <c r="T50" s="222"/>
      <c r="U50" s="226"/>
      <c r="V50" s="7"/>
      <c r="W50" s="7"/>
    </row>
    <row r="51" spans="1:23" s="1" customFormat="1" ht="10.5">
      <c r="A51" s="7"/>
      <c r="B51" s="69">
        <v>36</v>
      </c>
      <c r="C51" s="70">
        <f>main!C51</f>
        <v>7798946.865443832</v>
      </c>
      <c r="D51" s="70">
        <f>main!D51</f>
        <v>31621709.089932773</v>
      </c>
      <c r="E51" s="71">
        <f>main!E51</f>
        <v>31806169.059624046</v>
      </c>
      <c r="F51" s="72">
        <f>main!F51</f>
        <v>184459.96969127283</v>
      </c>
      <c r="G51" s="73">
        <f>main!G51</f>
        <v>45192.91245574048</v>
      </c>
      <c r="H51" s="74">
        <f>main!H51</f>
        <v>106649.66363923624</v>
      </c>
      <c r="I51" s="74">
        <f>main!I51</f>
        <v>381405.74210120447</v>
      </c>
      <c r="J51" s="102">
        <f>main!J51</f>
        <v>59636.566986795086</v>
      </c>
      <c r="K51" s="75">
        <f>main!K51</f>
        <v>39757.71132453006</v>
      </c>
      <c r="L51" s="75">
        <f>main!L51</f>
        <v>99394.27831132515</v>
      </c>
      <c r="M51" s="83">
        <f>main!M51</f>
        <v>350631.132717627</v>
      </c>
      <c r="N51" s="70">
        <f>main!N51</f>
        <v>1105593.4126173365</v>
      </c>
      <c r="O51" s="88">
        <f>main!O51</f>
        <v>1456224.5453349636</v>
      </c>
      <c r="P51" s="88">
        <f>main!P51</f>
        <v>910498.3354286724</v>
      </c>
      <c r="Q51" s="236">
        <f>main!Q51</f>
        <v>13050476.141144305</v>
      </c>
      <c r="R51" s="94">
        <f>main!R51</f>
        <v>30349944.51428908</v>
      </c>
      <c r="S51" s="70">
        <f>main!S51</f>
        <v>14156069.553761642</v>
      </c>
      <c r="T51" s="223">
        <f>main!T51</f>
        <v>1.8151257853140959</v>
      </c>
      <c r="U51" s="227">
        <f>main!U51</f>
        <v>18.151257853140958</v>
      </c>
      <c r="V51" s="7"/>
      <c r="W51" s="7"/>
    </row>
    <row r="52" spans="1:23" s="1" customFormat="1" ht="10.5">
      <c r="A52" s="7"/>
      <c r="B52" s="15">
        <v>37</v>
      </c>
      <c r="C52" s="10">
        <f>main!C52</f>
        <v>7798946.865443832</v>
      </c>
      <c r="D52" s="10">
        <f>main!D52</f>
        <v>31324812.87246956</v>
      </c>
      <c r="E52" s="36">
        <f>main!E52</f>
        <v>31507540.947558966</v>
      </c>
      <c r="F52" s="45">
        <f>main!F52</f>
        <v>182728.07508940622</v>
      </c>
      <c r="G52" s="48"/>
      <c r="H52" s="49"/>
      <c r="I52" s="49"/>
      <c r="J52" s="101"/>
      <c r="K52" s="55"/>
      <c r="L52" s="55"/>
      <c r="M52" s="81">
        <f>main!M52</f>
        <v>0</v>
      </c>
      <c r="N52" s="10"/>
      <c r="O52" s="87">
        <f>main!O52</f>
        <v>0</v>
      </c>
      <c r="P52" s="87"/>
      <c r="Q52" s="34"/>
      <c r="R52" s="93">
        <f>main!R52</f>
        <v>30597042.61213029</v>
      </c>
      <c r="S52" s="10"/>
      <c r="T52" s="222"/>
      <c r="U52" s="226"/>
      <c r="V52" s="7"/>
      <c r="W52" s="7"/>
    </row>
    <row r="53" spans="1:23" s="1" customFormat="1" ht="10.5">
      <c r="A53" s="7"/>
      <c r="B53" s="15">
        <v>38</v>
      </c>
      <c r="C53" s="10">
        <f>main!C53</f>
        <v>7798946.865443832</v>
      </c>
      <c r="D53" s="10">
        <f>main!D53</f>
        <v>31571910.97031077</v>
      </c>
      <c r="E53" s="36">
        <f>main!E53</f>
        <v>31756080.450970918</v>
      </c>
      <c r="F53" s="45">
        <f>main!F53</f>
        <v>184169.48066014796</v>
      </c>
      <c r="G53" s="48"/>
      <c r="H53" s="49"/>
      <c r="I53" s="49"/>
      <c r="J53" s="101"/>
      <c r="K53" s="55"/>
      <c r="L53" s="55"/>
      <c r="M53" s="81">
        <f>main!M53</f>
        <v>0</v>
      </c>
      <c r="N53" s="10"/>
      <c r="O53" s="87">
        <f>main!O53</f>
        <v>0</v>
      </c>
      <c r="P53" s="87"/>
      <c r="Q53" s="34"/>
      <c r="R53" s="93">
        <f>main!R53</f>
        <v>31756080.450970918</v>
      </c>
      <c r="S53" s="10"/>
      <c r="T53" s="222"/>
      <c r="U53" s="226"/>
      <c r="V53" s="7"/>
      <c r="W53" s="7"/>
    </row>
    <row r="54" spans="1:23" s="1" customFormat="1" ht="10.5">
      <c r="A54" s="7"/>
      <c r="B54" s="15">
        <v>39</v>
      </c>
      <c r="C54" s="10">
        <f>main!C54</f>
        <v>7798946.865443832</v>
      </c>
      <c r="D54" s="10">
        <f>main!D54</f>
        <v>32730948.809151396</v>
      </c>
      <c r="E54" s="36">
        <f>main!E54</f>
        <v>32921879.343871444</v>
      </c>
      <c r="F54" s="45">
        <f>main!F54</f>
        <v>190930.5347200483</v>
      </c>
      <c r="G54" s="48"/>
      <c r="H54" s="49">
        <f>main!H54</f>
        <v>111565.61809392051</v>
      </c>
      <c r="I54" s="49">
        <f>main!I54</f>
        <v>446262.472375682</v>
      </c>
      <c r="J54" s="101">
        <f>main!J54</f>
        <v>61728.523769758955</v>
      </c>
      <c r="K54" s="55">
        <f>main!K54</f>
        <v>41152.34917983931</v>
      </c>
      <c r="L54" s="55">
        <f>main!L54</f>
        <v>102880.87294959827</v>
      </c>
      <c r="M54" s="81">
        <f>main!M54</f>
        <v>317327.363993117</v>
      </c>
      <c r="N54" s="10"/>
      <c r="O54" s="87">
        <f>main!O54</f>
        <v>317327.363993117</v>
      </c>
      <c r="P54" s="87"/>
      <c r="Q54" s="34"/>
      <c r="R54" s="93">
        <f>main!R54</f>
        <v>32604551.97987833</v>
      </c>
      <c r="S54" s="10"/>
      <c r="T54" s="222"/>
      <c r="U54" s="226"/>
      <c r="V54" s="7"/>
      <c r="W54" s="7"/>
    </row>
    <row r="55" spans="1:23" s="1" customFormat="1" ht="10.5">
      <c r="A55" s="7"/>
      <c r="B55" s="15">
        <v>40</v>
      </c>
      <c r="C55" s="10">
        <f>main!C55</f>
        <v>7798946.865443832</v>
      </c>
      <c r="D55" s="10">
        <f>main!D55</f>
        <v>33579420.33805881</v>
      </c>
      <c r="E55" s="36">
        <f>main!E55</f>
        <v>33775300.290030815</v>
      </c>
      <c r="F55" s="45">
        <f>main!F55</f>
        <v>195879.95197200775</v>
      </c>
      <c r="G55" s="48"/>
      <c r="H55" s="49"/>
      <c r="I55" s="49"/>
      <c r="J55" s="101"/>
      <c r="K55" s="55"/>
      <c r="L55" s="55"/>
      <c r="M55" s="81">
        <f>main!M55</f>
        <v>0</v>
      </c>
      <c r="N55" s="10"/>
      <c r="O55" s="87">
        <f>main!O55</f>
        <v>0</v>
      </c>
      <c r="P55" s="87"/>
      <c r="Q55" s="34"/>
      <c r="R55" s="93">
        <f>main!R55</f>
        <v>33775300.290030815</v>
      </c>
      <c r="S55" s="10"/>
      <c r="T55" s="222"/>
      <c r="U55" s="226"/>
      <c r="V55" s="7"/>
      <c r="W55" s="7"/>
    </row>
    <row r="56" spans="1:23" s="1" customFormat="1" ht="10.5">
      <c r="A56" s="7"/>
      <c r="B56" s="15">
        <v>41</v>
      </c>
      <c r="C56" s="10">
        <f>main!C56</f>
        <v>7798946.865443832</v>
      </c>
      <c r="D56" s="10">
        <f>main!D56</f>
        <v>34750168.64821129</v>
      </c>
      <c r="E56" s="36">
        <f>main!E56</f>
        <v>34952877.96532586</v>
      </c>
      <c r="F56" s="45">
        <f>main!F56</f>
        <v>202709.31711456925</v>
      </c>
      <c r="G56" s="48"/>
      <c r="H56" s="49"/>
      <c r="I56" s="49"/>
      <c r="J56" s="101"/>
      <c r="K56" s="55"/>
      <c r="L56" s="55"/>
      <c r="M56" s="81">
        <f>main!M56</f>
        <v>0</v>
      </c>
      <c r="N56" s="10"/>
      <c r="O56" s="87">
        <f>main!O56</f>
        <v>0</v>
      </c>
      <c r="P56" s="87"/>
      <c r="Q56" s="34"/>
      <c r="R56" s="93">
        <f>main!R56</f>
        <v>34952877.96532586</v>
      </c>
      <c r="S56" s="10"/>
      <c r="T56" s="222"/>
      <c r="U56" s="226"/>
      <c r="V56" s="7"/>
      <c r="W56" s="7"/>
    </row>
    <row r="57" spans="1:23" s="1" customFormat="1" ht="10.5">
      <c r="A57" s="7"/>
      <c r="B57" s="15">
        <v>42</v>
      </c>
      <c r="C57" s="10">
        <f>main!C57</f>
        <v>7798946.865443832</v>
      </c>
      <c r="D57" s="10">
        <f>main!D57</f>
        <v>35927746.32350634</v>
      </c>
      <c r="E57" s="36">
        <f>main!E57</f>
        <v>36137324.84372679</v>
      </c>
      <c r="F57" s="45">
        <f>main!F57</f>
        <v>209578.52022045106</v>
      </c>
      <c r="G57" s="48"/>
      <c r="H57" s="49">
        <f>main!H57</f>
        <v>121633.55786140561</v>
      </c>
      <c r="I57" s="49">
        <f>main!I57</f>
        <v>486534.23144562246</v>
      </c>
      <c r="J57" s="101">
        <f>main!J57</f>
        <v>67757.48408198773</v>
      </c>
      <c r="K57" s="55">
        <f>main!K57</f>
        <v>45171.65605465849</v>
      </c>
      <c r="L57" s="55">
        <f>main!L57</f>
        <v>112929.14013664622</v>
      </c>
      <c r="M57" s="81">
        <f>main!M57</f>
        <v>347491.8381346981</v>
      </c>
      <c r="N57" s="10"/>
      <c r="O57" s="87">
        <f>main!O57</f>
        <v>347491.8381346981</v>
      </c>
      <c r="P57" s="87"/>
      <c r="Q57" s="34"/>
      <c r="R57" s="93">
        <f>main!R57</f>
        <v>35789833.00559209</v>
      </c>
      <c r="S57" s="10"/>
      <c r="T57" s="222"/>
      <c r="U57" s="226"/>
      <c r="V57" s="7"/>
      <c r="W57" s="7"/>
    </row>
    <row r="58" spans="1:23" s="1" customFormat="1" ht="10.5">
      <c r="A58" s="7"/>
      <c r="B58" s="15">
        <v>43</v>
      </c>
      <c r="C58" s="10">
        <f>main!C58</f>
        <v>7798946.865443832</v>
      </c>
      <c r="D58" s="10">
        <f>main!D58</f>
        <v>36764701.36377257</v>
      </c>
      <c r="E58" s="36">
        <f>main!E58</f>
        <v>36979162.12172791</v>
      </c>
      <c r="F58" s="45">
        <f>main!F58</f>
        <v>214460.75795534253</v>
      </c>
      <c r="G58" s="48"/>
      <c r="H58" s="49"/>
      <c r="I58" s="49"/>
      <c r="J58" s="101"/>
      <c r="K58" s="55"/>
      <c r="L58" s="55"/>
      <c r="M58" s="81">
        <f>main!M58</f>
        <v>0</v>
      </c>
      <c r="N58" s="10"/>
      <c r="O58" s="87">
        <f>main!O58</f>
        <v>0</v>
      </c>
      <c r="P58" s="87"/>
      <c r="Q58" s="34"/>
      <c r="R58" s="93">
        <f>main!R58</f>
        <v>36979162.12172791</v>
      </c>
      <c r="S58" s="10"/>
      <c r="T58" s="222"/>
      <c r="U58" s="226"/>
      <c r="V58" s="7"/>
      <c r="W58" s="7"/>
    </row>
    <row r="59" spans="1:23" s="1" customFormat="1" ht="10.5">
      <c r="A59" s="7"/>
      <c r="B59" s="15">
        <v>44</v>
      </c>
      <c r="C59" s="10">
        <f>main!C59</f>
        <v>7798946.865443832</v>
      </c>
      <c r="D59" s="10">
        <f>main!D59</f>
        <v>37954030.47990839</v>
      </c>
      <c r="E59" s="36">
        <f>main!E59</f>
        <v>38175428.99104119</v>
      </c>
      <c r="F59" s="45">
        <f>main!F59</f>
        <v>221398.5111327991</v>
      </c>
      <c r="G59" s="48"/>
      <c r="H59" s="49"/>
      <c r="I59" s="49"/>
      <c r="J59" s="101"/>
      <c r="K59" s="55"/>
      <c r="L59" s="55"/>
      <c r="M59" s="81">
        <f>main!M59</f>
        <v>0</v>
      </c>
      <c r="N59" s="10"/>
      <c r="O59" s="87">
        <f>main!O59</f>
        <v>0</v>
      </c>
      <c r="P59" s="87"/>
      <c r="Q59" s="34"/>
      <c r="R59" s="93">
        <f>main!R59</f>
        <v>38175428.99104119</v>
      </c>
      <c r="S59" s="10"/>
      <c r="T59" s="222"/>
      <c r="U59" s="226"/>
      <c r="V59" s="7"/>
      <c r="W59" s="7"/>
    </row>
    <row r="60" spans="1:23" s="1" customFormat="1" ht="10.5">
      <c r="A60" s="7"/>
      <c r="B60" s="15">
        <v>45</v>
      </c>
      <c r="C60" s="10">
        <f>main!C60</f>
        <v>7798946.865443832</v>
      </c>
      <c r="D60" s="10">
        <f>main!D60</f>
        <v>39150297.34922167</v>
      </c>
      <c r="E60" s="36">
        <f>main!E60</f>
        <v>39378674.083758794</v>
      </c>
      <c r="F60" s="45">
        <f>main!F60</f>
        <v>228376.73453712463</v>
      </c>
      <c r="G60" s="48"/>
      <c r="H60" s="49">
        <f>main!H60</f>
        <v>132847.20072505326</v>
      </c>
      <c r="I60" s="49">
        <f>main!I60</f>
        <v>531388.802900213</v>
      </c>
      <c r="J60" s="101">
        <f>main!J60</f>
        <v>73835.01390704773</v>
      </c>
      <c r="K60" s="55">
        <f>main!K60</f>
        <v>49223.3426046985</v>
      </c>
      <c r="L60" s="55">
        <f>main!L60</f>
        <v>123058.35651174624</v>
      </c>
      <c r="M60" s="81">
        <f>main!M60</f>
        <v>378963.91374854575</v>
      </c>
      <c r="N60" s="10"/>
      <c r="O60" s="87">
        <f>main!O60</f>
        <v>378963.91374854575</v>
      </c>
      <c r="P60" s="87"/>
      <c r="Q60" s="34"/>
      <c r="R60" s="93">
        <f>main!R60</f>
        <v>38999710.17001025</v>
      </c>
      <c r="S60" s="10"/>
      <c r="T60" s="222"/>
      <c r="U60" s="226"/>
      <c r="V60" s="7"/>
      <c r="W60" s="7"/>
    </row>
    <row r="61" spans="1:23" s="1" customFormat="1" ht="10.5">
      <c r="A61" s="7"/>
      <c r="B61" s="15">
        <v>46</v>
      </c>
      <c r="C61" s="10">
        <f>main!C61</f>
        <v>7798946.865443832</v>
      </c>
      <c r="D61" s="10">
        <f>main!D61</f>
        <v>39974578.528190725</v>
      </c>
      <c r="E61" s="36">
        <f>main!E61</f>
        <v>40207763.56960517</v>
      </c>
      <c r="F61" s="45">
        <f>main!F61</f>
        <v>233185.04141444713</v>
      </c>
      <c r="G61" s="48"/>
      <c r="H61" s="49"/>
      <c r="I61" s="49"/>
      <c r="J61" s="101"/>
      <c r="K61" s="55"/>
      <c r="L61" s="55"/>
      <c r="M61" s="81">
        <f>main!M61</f>
        <v>0</v>
      </c>
      <c r="N61" s="10"/>
      <c r="O61" s="87">
        <f>main!O61</f>
        <v>0</v>
      </c>
      <c r="P61" s="87"/>
      <c r="Q61" s="34"/>
      <c r="R61" s="93">
        <f>main!R61</f>
        <v>40207763.56960517</v>
      </c>
      <c r="S61" s="10"/>
      <c r="T61" s="222"/>
      <c r="U61" s="226"/>
      <c r="V61" s="7"/>
      <c r="W61" s="7"/>
    </row>
    <row r="62" spans="1:23" s="1" customFormat="1" ht="10.5">
      <c r="A62" s="7"/>
      <c r="B62" s="15">
        <v>47</v>
      </c>
      <c r="C62" s="10">
        <f>main!C62</f>
        <v>7798946.865443832</v>
      </c>
      <c r="D62" s="10">
        <f>main!D62</f>
        <v>41182631.92778565</v>
      </c>
      <c r="E62" s="36">
        <f>main!E62</f>
        <v>41422863.9473644</v>
      </c>
      <c r="F62" s="45">
        <f>main!F62</f>
        <v>240232.01957874745</v>
      </c>
      <c r="G62" s="48"/>
      <c r="H62" s="49"/>
      <c r="I62" s="49"/>
      <c r="J62" s="101"/>
      <c r="K62" s="55"/>
      <c r="L62" s="55"/>
      <c r="M62" s="81">
        <f>main!M62</f>
        <v>0</v>
      </c>
      <c r="N62" s="240" t="s">
        <v>63</v>
      </c>
      <c r="O62" s="87">
        <f>main!O62</f>
        <v>0</v>
      </c>
      <c r="P62" s="87"/>
      <c r="Q62" s="34"/>
      <c r="R62" s="93">
        <f>main!R62</f>
        <v>41422863.9473644</v>
      </c>
      <c r="S62" s="10"/>
      <c r="T62" s="222"/>
      <c r="U62" s="226"/>
      <c r="V62" s="7"/>
      <c r="W62" s="7"/>
    </row>
    <row r="63" spans="1:23" s="1" customFormat="1" ht="10.5">
      <c r="A63" s="7"/>
      <c r="B63" s="69">
        <v>48</v>
      </c>
      <c r="C63" s="70">
        <f>main!C63</f>
        <v>7798946.865443832</v>
      </c>
      <c r="D63" s="70">
        <f>main!D63</f>
        <v>42397732.305544876</v>
      </c>
      <c r="E63" s="71">
        <f>main!E63</f>
        <v>42645052.41066056</v>
      </c>
      <c r="F63" s="72">
        <f>main!F63</f>
        <v>247320.1051156819</v>
      </c>
      <c r="G63" s="73">
        <f>main!G63</f>
        <v>63774.22623776933</v>
      </c>
      <c r="H63" s="74">
        <f>main!H63</f>
        <v>144147.4332217753</v>
      </c>
      <c r="I63" s="74">
        <f>main!I63</f>
        <v>512815.5066493318</v>
      </c>
      <c r="J63" s="102">
        <f>main!J63</f>
        <v>79959.47326998854</v>
      </c>
      <c r="K63" s="75">
        <f>main!K63</f>
        <v>53306.315513325695</v>
      </c>
      <c r="L63" s="75">
        <f>main!L63</f>
        <v>133265.78878331426</v>
      </c>
      <c r="M63" s="83">
        <f>main!M63</f>
        <v>474453.23702617316</v>
      </c>
      <c r="N63" s="70">
        <f>main!N63</f>
        <v>1696749.4983883293</v>
      </c>
      <c r="O63" s="88">
        <f>main!O63</f>
        <v>2171202.735414502</v>
      </c>
      <c r="P63" s="88">
        <f>main!P63</f>
        <v>1214215.4902573815</v>
      </c>
      <c r="Q63" s="236">
        <f>main!Q63</f>
        <v>12546893.399326276</v>
      </c>
      <c r="R63" s="94">
        <f>main!R63</f>
        <v>40473849.67524605</v>
      </c>
      <c r="S63" s="70">
        <f>main!S63</f>
        <v>14243642.897714606</v>
      </c>
      <c r="T63" s="223">
        <f>main!T63</f>
        <v>1.826354653193808</v>
      </c>
      <c r="U63" s="227">
        <f>main!U63</f>
        <v>18.26354653193808</v>
      </c>
      <c r="V63" s="7"/>
      <c r="W63" s="7"/>
    </row>
    <row r="64" spans="1:23" s="1" customFormat="1" ht="10.5">
      <c r="A64" s="7"/>
      <c r="B64" s="15">
        <v>49</v>
      </c>
      <c r="C64" s="10">
        <f>main!C64</f>
        <v>7720957.396789394</v>
      </c>
      <c r="D64" s="10">
        <f>main!D64</f>
        <v>41438969.349844724</v>
      </c>
      <c r="E64" s="36">
        <f>main!E64</f>
        <v>41680696.67105215</v>
      </c>
      <c r="F64" s="45">
        <f>main!F64</f>
        <v>241727.3212074265</v>
      </c>
      <c r="G64" s="48"/>
      <c r="H64" s="49"/>
      <c r="I64" s="49"/>
      <c r="J64" s="101"/>
      <c r="K64" s="55"/>
      <c r="L64" s="55"/>
      <c r="M64" s="81">
        <f>main!M64</f>
        <v>0</v>
      </c>
      <c r="N64" s="10"/>
      <c r="O64" s="87">
        <f>main!O64</f>
        <v>0</v>
      </c>
      <c r="P64" s="87"/>
      <c r="Q64" s="34"/>
      <c r="R64" s="93">
        <f>main!R64</f>
        <v>40466481.18079477</v>
      </c>
      <c r="S64" s="10"/>
      <c r="T64" s="222"/>
      <c r="U64" s="226"/>
      <c r="V64" s="7"/>
      <c r="W64" s="7"/>
    </row>
    <row r="65" spans="1:23" s="1" customFormat="1" ht="10.5">
      <c r="A65" s="7"/>
      <c r="B65" s="15">
        <v>50</v>
      </c>
      <c r="C65" s="10">
        <f>main!C65</f>
        <v>7643747.822821501</v>
      </c>
      <c r="D65" s="10">
        <f>main!D65</f>
        <v>41421949.658647455</v>
      </c>
      <c r="E65" s="36">
        <f>main!E65</f>
        <v>41663577.6983229</v>
      </c>
      <c r="F65" s="45">
        <f>main!F65</f>
        <v>241628.03967544436</v>
      </c>
      <c r="G65" s="48"/>
      <c r="H65" s="49"/>
      <c r="I65" s="49"/>
      <c r="J65" s="101"/>
      <c r="K65" s="55"/>
      <c r="L65" s="55"/>
      <c r="M65" s="81">
        <f>main!M65</f>
        <v>0</v>
      </c>
      <c r="N65" s="10"/>
      <c r="O65" s="87">
        <f>main!O65</f>
        <v>0</v>
      </c>
      <c r="P65" s="87"/>
      <c r="Q65" s="34"/>
      <c r="R65" s="93">
        <f>main!R65</f>
        <v>41663577.6983229</v>
      </c>
      <c r="S65" s="10"/>
      <c r="T65" s="222"/>
      <c r="U65" s="226"/>
      <c r="V65" s="7"/>
      <c r="W65" s="7"/>
    </row>
    <row r="66" spans="1:23" s="1" customFormat="1" ht="10.5">
      <c r="A66" s="7"/>
      <c r="B66" s="15">
        <v>51</v>
      </c>
      <c r="C66" s="10">
        <f>main!C66</f>
        <v>7567310.344593286</v>
      </c>
      <c r="D66" s="10">
        <f>main!D66</f>
        <v>42609491.49139706</v>
      </c>
      <c r="E66" s="36">
        <f>main!E66</f>
        <v>42858046.85843021</v>
      </c>
      <c r="F66" s="45">
        <f>main!F66</f>
        <v>248555.36703314632</v>
      </c>
      <c r="G66" s="48"/>
      <c r="H66" s="49">
        <f>main!H66</f>
        <v>146382.14558320344</v>
      </c>
      <c r="I66" s="49">
        <f>main!I66</f>
        <v>585528.5823328138</v>
      </c>
      <c r="J66" s="101">
        <f>main!J66</f>
        <v>80358.83785955663</v>
      </c>
      <c r="K66" s="55">
        <f>main!K66</f>
        <v>53572.55857303776</v>
      </c>
      <c r="L66" s="55">
        <f>main!L66</f>
        <v>133931.3964325944</v>
      </c>
      <c r="M66" s="81">
        <f>main!M66</f>
        <v>414244.9384483922</v>
      </c>
      <c r="N66" s="10"/>
      <c r="O66" s="87">
        <f>main!O66</f>
        <v>414244.9384483922</v>
      </c>
      <c r="P66" s="87"/>
      <c r="Q66" s="34"/>
      <c r="R66" s="93">
        <f>main!R66</f>
        <v>42443801.919981815</v>
      </c>
      <c r="S66" s="10"/>
      <c r="T66" s="222"/>
      <c r="U66" s="226"/>
      <c r="V66" s="7"/>
      <c r="W66" s="7"/>
    </row>
    <row r="67" spans="1:23" s="1" customFormat="1" ht="10.5">
      <c r="A67" s="7"/>
      <c r="B67" s="15">
        <v>52</v>
      </c>
      <c r="C67" s="10">
        <f>main!C67</f>
        <v>7491637.241147352</v>
      </c>
      <c r="D67" s="10">
        <f>main!D67</f>
        <v>43380256.57512523</v>
      </c>
      <c r="E67" s="36">
        <f>main!E67</f>
        <v>43633308.071813464</v>
      </c>
      <c r="F67" s="45">
        <f>main!F67</f>
        <v>253051.49668823183</v>
      </c>
      <c r="G67" s="10"/>
      <c r="H67" s="34"/>
      <c r="I67" s="34"/>
      <c r="J67" s="101"/>
      <c r="K67" s="55"/>
      <c r="L67" s="55"/>
      <c r="M67" s="81">
        <f>main!M67</f>
        <v>0</v>
      </c>
      <c r="N67" s="10"/>
      <c r="O67" s="87">
        <f>main!O67</f>
        <v>0</v>
      </c>
      <c r="P67" s="87"/>
      <c r="Q67" s="34"/>
      <c r="R67" s="93">
        <f>main!R67</f>
        <v>43633308.071813464</v>
      </c>
      <c r="S67" s="10"/>
      <c r="T67" s="222"/>
      <c r="U67" s="226"/>
      <c r="V67" s="7"/>
      <c r="W67" s="7"/>
    </row>
    <row r="68" spans="1:23" s="1" customFormat="1" ht="10.5">
      <c r="A68" s="7"/>
      <c r="B68" s="15">
        <v>53</v>
      </c>
      <c r="C68" s="10">
        <f>main!C68</f>
        <v>7416720.868735879</v>
      </c>
      <c r="D68" s="10">
        <f>main!D68</f>
        <v>44560398.180405445</v>
      </c>
      <c r="E68" s="36">
        <f>main!E68</f>
        <v>44820333.83645781</v>
      </c>
      <c r="F68" s="45">
        <f>main!F68</f>
        <v>259935.6560523659</v>
      </c>
      <c r="G68" s="10"/>
      <c r="H68" s="34"/>
      <c r="I68" s="34"/>
      <c r="J68" s="101"/>
      <c r="K68" s="55"/>
      <c r="L68" s="55"/>
      <c r="M68" s="81">
        <f>main!M68</f>
        <v>0</v>
      </c>
      <c r="N68" s="10"/>
      <c r="O68" s="87">
        <f>main!O68</f>
        <v>0</v>
      </c>
      <c r="P68" s="87"/>
      <c r="Q68" s="34"/>
      <c r="R68" s="93">
        <f>main!R68</f>
        <v>44820333.83645781</v>
      </c>
      <c r="S68" s="10"/>
      <c r="T68" s="222"/>
      <c r="U68" s="226"/>
      <c r="V68" s="7"/>
      <c r="W68" s="7"/>
    </row>
    <row r="69" spans="1:23" s="1" customFormat="1" ht="10.5">
      <c r="A69" s="7"/>
      <c r="B69" s="15">
        <v>54</v>
      </c>
      <c r="C69" s="10">
        <f>main!C69</f>
        <v>7342553.66004852</v>
      </c>
      <c r="D69" s="10">
        <f>main!D69</f>
        <v>45738153.04396388</v>
      </c>
      <c r="E69" s="36">
        <f>main!E69</f>
        <v>46004958.936720334</v>
      </c>
      <c r="F69" s="45">
        <f>main!F69</f>
        <v>266805.89275645465</v>
      </c>
      <c r="G69" s="10"/>
      <c r="H69" s="49">
        <f>main!H69</f>
        <v>155958.60909941047</v>
      </c>
      <c r="I69" s="97">
        <f>main!I69</f>
        <v>623834.4363976419</v>
      </c>
      <c r="J69" s="101">
        <f>main!J69</f>
        <v>86259.29800635063</v>
      </c>
      <c r="K69" s="55">
        <f>main!K69</f>
        <v>57506.19867090042</v>
      </c>
      <c r="L69" s="55">
        <f>main!L69</f>
        <v>143765.49667725104</v>
      </c>
      <c r="M69" s="81">
        <f>main!M69</f>
        <v>443489.6024539126</v>
      </c>
      <c r="N69" s="10"/>
      <c r="O69" s="87">
        <f>main!O69</f>
        <v>443489.6024539126</v>
      </c>
      <c r="P69" s="87"/>
      <c r="Q69" s="34"/>
      <c r="R69" s="93">
        <f>main!R69</f>
        <v>45561469.334266424</v>
      </c>
      <c r="S69" s="10"/>
      <c r="T69" s="222"/>
      <c r="U69" s="226"/>
      <c r="V69" s="7"/>
      <c r="W69" s="7"/>
    </row>
    <row r="70" spans="1:23" s="1" customFormat="1" ht="10.5">
      <c r="A70" s="7"/>
      <c r="B70" s="15">
        <v>55</v>
      </c>
      <c r="C70" s="10">
        <f>main!C70</f>
        <v>7269128.123448035</v>
      </c>
      <c r="D70" s="10">
        <f>main!D70</f>
        <v>46470110.349697426</v>
      </c>
      <c r="E70" s="36">
        <f>main!E70</f>
        <v>46741185.99340399</v>
      </c>
      <c r="F70" s="45">
        <f>main!F70</f>
        <v>271075.6437065676</v>
      </c>
      <c r="G70" s="10"/>
      <c r="H70" s="49"/>
      <c r="I70" s="34"/>
      <c r="J70" s="101"/>
      <c r="K70" s="55"/>
      <c r="L70" s="55"/>
      <c r="M70" s="81">
        <f>main!M70</f>
        <v>0</v>
      </c>
      <c r="N70" s="10"/>
      <c r="O70" s="87">
        <f>main!O70</f>
        <v>0</v>
      </c>
      <c r="P70" s="87"/>
      <c r="Q70" s="34"/>
      <c r="R70" s="93">
        <f>main!R70</f>
        <v>46741185.99340399</v>
      </c>
      <c r="S70" s="10"/>
      <c r="T70" s="222"/>
      <c r="U70" s="226"/>
      <c r="V70" s="7"/>
      <c r="W70" s="7"/>
    </row>
    <row r="71" spans="1:23" s="1" customFormat="1" ht="10.5">
      <c r="A71" s="7"/>
      <c r="B71" s="15">
        <v>56</v>
      </c>
      <c r="C71" s="10">
        <f>main!C71</f>
        <v>7196436.842213554</v>
      </c>
      <c r="D71" s="10">
        <f>main!D71</f>
        <v>47640740.59868069</v>
      </c>
      <c r="E71" s="36">
        <f>main!E71</f>
        <v>47918644.91883966</v>
      </c>
      <c r="F71" s="45">
        <f>main!F71</f>
        <v>277904.32015897334</v>
      </c>
      <c r="G71" s="10"/>
      <c r="H71" s="49"/>
      <c r="I71" s="34"/>
      <c r="J71" s="101"/>
      <c r="K71" s="55"/>
      <c r="L71" s="55"/>
      <c r="M71" s="81">
        <f>main!M71</f>
        <v>0</v>
      </c>
      <c r="N71" s="10"/>
      <c r="O71" s="87">
        <f>main!O71</f>
        <v>0</v>
      </c>
      <c r="P71" s="87"/>
      <c r="Q71" s="34"/>
      <c r="R71" s="93">
        <f>main!R71</f>
        <v>47918644.91883966</v>
      </c>
      <c r="S71" s="10"/>
      <c r="T71" s="222"/>
      <c r="U71" s="226"/>
      <c r="V71" s="7"/>
      <c r="W71" s="7"/>
    </row>
    <row r="72" spans="1:23" s="1" customFormat="1" ht="10.5">
      <c r="A72" s="7"/>
      <c r="B72" s="15">
        <v>57</v>
      </c>
      <c r="C72" s="10">
        <f>main!C72</f>
        <v>7124472.473791419</v>
      </c>
      <c r="D72" s="10">
        <f>main!D72</f>
        <v>48809203.97806359</v>
      </c>
      <c r="E72" s="36">
        <f>main!E72</f>
        <v>49093924.3346023</v>
      </c>
      <c r="F72" s="45">
        <f>main!F72</f>
        <v>284720.3565387055</v>
      </c>
      <c r="G72" s="10"/>
      <c r="H72" s="49">
        <f>main!H72</f>
        <v>166740.0640808493</v>
      </c>
      <c r="I72" s="97">
        <f>main!I72</f>
        <v>666960.2563233972</v>
      </c>
      <c r="J72" s="101">
        <f>main!J72</f>
        <v>92051.1081273793</v>
      </c>
      <c r="K72" s="55">
        <f>main!K72</f>
        <v>61367.40541825287</v>
      </c>
      <c r="L72" s="55">
        <f>main!L72</f>
        <v>153418.5135456322</v>
      </c>
      <c r="M72" s="81">
        <f>main!M72</f>
        <v>473577.09117211367</v>
      </c>
      <c r="N72" s="10"/>
      <c r="O72" s="87">
        <f>main!O72</f>
        <v>473577.09117211367</v>
      </c>
      <c r="P72" s="87"/>
      <c r="Q72" s="34"/>
      <c r="R72" s="93">
        <f>main!R72</f>
        <v>48620347.24343018</v>
      </c>
      <c r="S72" s="10"/>
      <c r="T72" s="222"/>
      <c r="U72" s="226"/>
      <c r="V72" s="7"/>
      <c r="W72" s="7"/>
    </row>
    <row r="73" spans="1:23" s="1" customFormat="1" ht="10.5">
      <c r="A73" s="7"/>
      <c r="B73" s="15">
        <v>58</v>
      </c>
      <c r="C73" s="10">
        <f>main!C73</f>
        <v>7053227.749053504</v>
      </c>
      <c r="D73" s="10">
        <f>main!D73</f>
        <v>49502000.71206187</v>
      </c>
      <c r="E73" s="36">
        <f>main!E73</f>
        <v>49790762.38288223</v>
      </c>
      <c r="F73" s="45">
        <f>main!F73</f>
        <v>288761.67082036287</v>
      </c>
      <c r="G73" s="10"/>
      <c r="H73" s="49"/>
      <c r="I73" s="34"/>
      <c r="J73" s="101"/>
      <c r="K73" s="55"/>
      <c r="L73" s="55"/>
      <c r="M73" s="81">
        <f>main!M73</f>
        <v>0</v>
      </c>
      <c r="N73" s="10"/>
      <c r="O73" s="87">
        <f>main!O73</f>
        <v>0</v>
      </c>
      <c r="P73" s="87"/>
      <c r="Q73" s="34"/>
      <c r="R73" s="93">
        <f>main!R73</f>
        <v>49790762.38288223</v>
      </c>
      <c r="S73" s="10"/>
      <c r="T73" s="222"/>
      <c r="U73" s="226"/>
      <c r="V73" s="7"/>
      <c r="W73" s="7"/>
    </row>
    <row r="74" spans="1:23" s="1" customFormat="1" ht="10.5">
      <c r="A74" s="7"/>
      <c r="B74" s="15">
        <v>59</v>
      </c>
      <c r="C74" s="10">
        <f>main!C74</f>
        <v>6982695.4715629695</v>
      </c>
      <c r="D74" s="10">
        <f>main!D74</f>
        <v>50663599.3168276</v>
      </c>
      <c r="E74" s="36">
        <f>main!E74</f>
        <v>50959136.9795091</v>
      </c>
      <c r="F74" s="45">
        <f>main!F74</f>
        <v>295537.66268149763</v>
      </c>
      <c r="G74" s="10"/>
      <c r="H74" s="49"/>
      <c r="I74" s="34"/>
      <c r="J74" s="101"/>
      <c r="K74" s="55"/>
      <c r="L74" s="55"/>
      <c r="M74" s="81">
        <f>main!M74</f>
        <v>0</v>
      </c>
      <c r="N74" s="240" t="s">
        <v>64</v>
      </c>
      <c r="O74" s="87">
        <f>main!O74</f>
        <v>0</v>
      </c>
      <c r="P74" s="87"/>
      <c r="Q74" s="34"/>
      <c r="R74" s="93">
        <f>main!R74</f>
        <v>50959136.9795091</v>
      </c>
      <c r="S74" s="10"/>
      <c r="T74" s="222"/>
      <c r="U74" s="226"/>
      <c r="V74" s="7"/>
      <c r="W74" s="7"/>
    </row>
    <row r="75" spans="1:23" s="1" customFormat="1" ht="11.25" thickBot="1">
      <c r="A75" s="7"/>
      <c r="B75" s="69">
        <v>60</v>
      </c>
      <c r="C75" s="70">
        <f>main!C75</f>
        <v>6912868.516847339</v>
      </c>
      <c r="D75" s="70">
        <f>main!D75</f>
        <v>51823245.544115014</v>
      </c>
      <c r="E75" s="71">
        <f>main!E75</f>
        <v>52125547.80978902</v>
      </c>
      <c r="F75" s="72">
        <f>main!F75</f>
        <v>302302.26567400247</v>
      </c>
      <c r="G75" s="73">
        <f>main!G75</f>
        <v>80800.14232482947</v>
      </c>
      <c r="H75" s="74">
        <f>main!H75</f>
        <v>177320.31983517262</v>
      </c>
      <c r="I75" s="98">
        <f>main!I75</f>
        <v>628481.1370158609</v>
      </c>
      <c r="J75" s="102">
        <f>main!J75</f>
        <v>97735.4021433544</v>
      </c>
      <c r="K75" s="75">
        <f>main!K75</f>
        <v>65156.93476223627</v>
      </c>
      <c r="L75" s="75">
        <f>main!L75</f>
        <v>162892.3369055907</v>
      </c>
      <c r="M75" s="83">
        <f>main!M75</f>
        <v>583905.1359711834</v>
      </c>
      <c r="N75" s="70">
        <f>main!N75</f>
        <v>2253567.3282800005</v>
      </c>
      <c r="O75" s="88">
        <f>main!O75</f>
        <v>2837472.464251184</v>
      </c>
      <c r="P75" s="88">
        <f>main!P75</f>
        <v>1478642.260366135</v>
      </c>
      <c r="Q75" s="236">
        <f>main!Q75</f>
        <v>11336257.329473702</v>
      </c>
      <c r="R75" s="94">
        <f>main!R75</f>
        <v>49288075.345537834</v>
      </c>
      <c r="S75" s="70">
        <f>main!S75</f>
        <v>13589824.657753702</v>
      </c>
      <c r="T75" s="223">
        <f>main!T75</f>
        <v>1.8508308262964603</v>
      </c>
      <c r="U75" s="227">
        <f>main!U75</f>
        <v>18.508308262964604</v>
      </c>
      <c r="V75" s="7"/>
      <c r="W75" s="7"/>
    </row>
    <row r="76" spans="1:23" s="1" customFormat="1" ht="11.25" thickBot="1" thickTop="1">
      <c r="A76" s="7"/>
      <c r="B76" s="19"/>
      <c r="C76" s="20"/>
      <c r="D76" s="20"/>
      <c r="E76" s="20"/>
      <c r="F76" s="76">
        <f aca="true" t="shared" si="0" ref="F76:O76">SUM(F16:F75)</f>
        <v>8947102.72054617</v>
      </c>
      <c r="G76" s="77">
        <f t="shared" si="0"/>
        <v>223677.5680136542</v>
      </c>
      <c r="H76" s="77">
        <f t="shared" si="0"/>
        <v>1789420.5441092341</v>
      </c>
      <c r="I76" s="77">
        <f t="shared" si="0"/>
        <v>6934004.608423281</v>
      </c>
      <c r="J76" s="103">
        <f t="shared" si="0"/>
        <v>1002137.2455941346</v>
      </c>
      <c r="K76" s="78">
        <f t="shared" si="0"/>
        <v>668091.4970627564</v>
      </c>
      <c r="L76" s="78">
        <f t="shared" si="0"/>
        <v>1670228.742656891</v>
      </c>
      <c r="M76" s="84">
        <f t="shared" si="0"/>
        <v>5353555.59743667</v>
      </c>
      <c r="N76" s="79">
        <f t="shared" si="0"/>
        <v>5638563.215084022</v>
      </c>
      <c r="O76" s="89">
        <f t="shared" si="0"/>
        <v>10992118.812520694</v>
      </c>
      <c r="P76" s="89">
        <f>SUM(P16:P75)</f>
        <v>4459570.545776658</v>
      </c>
      <c r="Q76" s="220"/>
      <c r="R76" s="95"/>
      <c r="S76" s="116"/>
      <c r="T76" s="220"/>
      <c r="U76" s="117"/>
      <c r="V76" s="7"/>
      <c r="W76" s="7"/>
    </row>
    <row r="77" spans="1:23" s="1" customFormat="1" ht="11.25" thickTop="1">
      <c r="A77" s="7"/>
      <c r="B77" s="7"/>
      <c r="C77" s="7"/>
      <c r="D77" s="7"/>
      <c r="E77" s="7"/>
      <c r="F77" s="106">
        <f>SUM(G77:I77)</f>
        <v>1</v>
      </c>
      <c r="G77" s="106">
        <f>G76/$F$76</f>
        <v>0.024999999999999998</v>
      </c>
      <c r="H77" s="106">
        <f>H76/$F$76</f>
        <v>0.20000000000000004</v>
      </c>
      <c r="I77" s="106">
        <f>I76/$F$76</f>
        <v>0.775</v>
      </c>
      <c r="J77" s="7"/>
      <c r="K77" s="7"/>
      <c r="L77" s="7"/>
      <c r="M77" s="7"/>
      <c r="N77" s="7"/>
      <c r="O77" s="29"/>
      <c r="P77" s="29"/>
      <c r="Q77" s="29"/>
      <c r="R77" s="9"/>
      <c r="S77" s="9"/>
      <c r="T77" s="9"/>
      <c r="U77" s="7"/>
      <c r="V77" s="7"/>
      <c r="W77" s="7"/>
    </row>
    <row r="78" spans="1:23" s="1" customFormat="1" ht="10.5">
      <c r="A78" s="7"/>
      <c r="B78" s="7"/>
      <c r="C78" s="29"/>
      <c r="D78" s="10"/>
      <c r="E78" s="7"/>
      <c r="F78" s="7"/>
      <c r="G78" s="7"/>
      <c r="H78" s="7"/>
      <c r="I78" s="7"/>
      <c r="J78" s="7"/>
      <c r="K78" s="7"/>
      <c r="L78" s="7"/>
      <c r="M78" s="7"/>
      <c r="N78" s="7"/>
      <c r="O78" s="29"/>
      <c r="P78" s="29"/>
      <c r="Q78" s="29"/>
      <c r="R78" s="9"/>
      <c r="S78" s="9"/>
      <c r="T78" s="10"/>
      <c r="U78" s="7"/>
      <c r="V78" s="7"/>
      <c r="W78" s="7"/>
    </row>
    <row r="79" spans="1:23" s="1" customFormat="1" ht="10.5">
      <c r="A79" s="7"/>
      <c r="B79" s="7"/>
      <c r="C79" s="30" t="s">
        <v>21</v>
      </c>
      <c r="D79" s="30"/>
      <c r="E79" s="30"/>
      <c r="F79" s="30"/>
      <c r="G79" s="7"/>
      <c r="H79" s="7"/>
      <c r="I79" s="29"/>
      <c r="J79" s="7"/>
      <c r="K79" s="7"/>
      <c r="L79" s="7"/>
      <c r="M79" s="29"/>
      <c r="N79" s="29"/>
      <c r="O79" s="29"/>
      <c r="P79" s="29"/>
      <c r="Q79" s="29"/>
      <c r="R79" s="9"/>
      <c r="S79" s="9"/>
      <c r="T79" s="9"/>
      <c r="U79" s="7"/>
      <c r="V79" s="7"/>
      <c r="W79" s="7"/>
    </row>
    <row r="80" spans="1:23" s="1" customFormat="1" ht="10.5">
      <c r="A80" s="7"/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29"/>
      <c r="P80" s="29"/>
      <c r="Q80" s="29"/>
      <c r="R80" s="9"/>
      <c r="S80" s="9"/>
      <c r="T80" s="9"/>
      <c r="U80" s="7"/>
      <c r="V80" s="7"/>
      <c r="W80" s="7"/>
    </row>
    <row r="81" spans="1:23" s="1" customFormat="1" ht="10.5">
      <c r="A81" s="7"/>
      <c r="B81" s="8"/>
      <c r="C81" s="105" t="s">
        <v>10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29"/>
      <c r="P81" s="29"/>
      <c r="Q81" s="29"/>
      <c r="R81" s="9"/>
      <c r="S81" s="9"/>
      <c r="T81" s="9"/>
      <c r="U81" s="7"/>
      <c r="V81" s="7"/>
      <c r="W81" s="7"/>
    </row>
    <row r="82" spans="1:23" s="1" customFormat="1" ht="10.5">
      <c r="A82" s="7"/>
      <c r="B82" s="8" t="s">
        <v>20</v>
      </c>
      <c r="C82" s="7" t="s">
        <v>37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29"/>
      <c r="P82" s="29"/>
      <c r="Q82" s="29"/>
      <c r="R82" s="9"/>
      <c r="S82" s="9"/>
      <c r="T82" s="9"/>
      <c r="U82" s="7"/>
      <c r="V82" s="7"/>
      <c r="W82" s="7"/>
    </row>
    <row r="83" spans="1:23" s="1" customFormat="1" ht="10.5">
      <c r="A83" s="7"/>
      <c r="B83" s="8" t="s">
        <v>20</v>
      </c>
      <c r="C83" s="7" t="s">
        <v>36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9"/>
      <c r="P83" s="29"/>
      <c r="Q83" s="29"/>
      <c r="R83" s="9"/>
      <c r="S83" s="9"/>
      <c r="T83" s="9"/>
      <c r="U83" s="7"/>
      <c r="V83" s="7"/>
      <c r="W83" s="7"/>
    </row>
    <row r="84" spans="1:23" s="1" customFormat="1" ht="10.5">
      <c r="A84" s="7"/>
      <c r="B84" s="8" t="s">
        <v>20</v>
      </c>
      <c r="C84" s="7" t="s">
        <v>35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29"/>
      <c r="P84" s="29"/>
      <c r="Q84" s="29"/>
      <c r="R84" s="9"/>
      <c r="S84" s="9"/>
      <c r="T84" s="9"/>
      <c r="U84" s="7"/>
      <c r="V84" s="7"/>
      <c r="W84" s="7"/>
    </row>
    <row r="85" spans="1:23" s="1" customFormat="1" ht="10.5">
      <c r="A85" s="7"/>
      <c r="B85" s="8" t="s">
        <v>20</v>
      </c>
      <c r="C85" s="7" t="s">
        <v>34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9"/>
      <c r="P85" s="29"/>
      <c r="Q85" s="29"/>
      <c r="R85" s="9"/>
      <c r="S85" s="9"/>
      <c r="T85" s="9"/>
      <c r="U85" s="7"/>
      <c r="V85" s="7"/>
      <c r="W85" s="7"/>
    </row>
    <row r="86" spans="1:23" s="1" customFormat="1" ht="10.5">
      <c r="A86" s="7"/>
      <c r="C86" s="7" t="s">
        <v>33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29"/>
      <c r="P86" s="29"/>
      <c r="Q86" s="29"/>
      <c r="R86" s="9"/>
      <c r="S86" s="9"/>
      <c r="T86" s="9"/>
      <c r="U86" s="7"/>
      <c r="V86" s="7"/>
      <c r="W86" s="7"/>
    </row>
    <row r="87" spans="1:23" s="1" customFormat="1" ht="10.5">
      <c r="A87" s="7"/>
      <c r="B87" s="8" t="s">
        <v>20</v>
      </c>
      <c r="C87" s="7" t="s">
        <v>32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29"/>
      <c r="P87" s="29"/>
      <c r="Q87" s="29"/>
      <c r="R87" s="9"/>
      <c r="S87" s="9"/>
      <c r="T87" s="9"/>
      <c r="U87" s="7"/>
      <c r="V87" s="7"/>
      <c r="W87" s="7"/>
    </row>
    <row r="88" spans="1:23" s="1" customFormat="1" ht="10.5">
      <c r="A88" s="7"/>
      <c r="B88" s="8" t="s">
        <v>20</v>
      </c>
      <c r="C88" s="7" t="s">
        <v>30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29"/>
      <c r="P88" s="29"/>
      <c r="Q88" s="29"/>
      <c r="R88" s="9"/>
      <c r="S88" s="9"/>
      <c r="T88" s="9"/>
      <c r="U88" s="7"/>
      <c r="V88" s="7"/>
      <c r="W88" s="7"/>
    </row>
    <row r="89" spans="1:23" s="1" customFormat="1" ht="10.5">
      <c r="A89" s="7"/>
      <c r="B89" s="7"/>
      <c r="C89" s="7" t="s">
        <v>31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29"/>
      <c r="P89" s="29"/>
      <c r="Q89" s="29"/>
      <c r="R89" s="9"/>
      <c r="S89" s="9"/>
      <c r="T89" s="9"/>
      <c r="U89" s="7"/>
      <c r="V89" s="7"/>
      <c r="W89" s="7"/>
    </row>
    <row r="90" spans="1:23" s="1" customFormat="1" ht="10.5">
      <c r="A90" s="7"/>
      <c r="B90" s="8" t="s">
        <v>20</v>
      </c>
      <c r="C90" s="7" t="s">
        <v>38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9"/>
      <c r="P90" s="29"/>
      <c r="Q90" s="29"/>
      <c r="R90" s="9"/>
      <c r="S90" s="9"/>
      <c r="T90" s="9"/>
      <c r="U90" s="7"/>
      <c r="V90" s="7"/>
      <c r="W90" s="7"/>
    </row>
    <row r="91" spans="1:23" s="1" customFormat="1" ht="10.5">
      <c r="A91" s="7"/>
      <c r="B91" s="8" t="s">
        <v>20</v>
      </c>
      <c r="C91" s="7" t="s">
        <v>39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29"/>
      <c r="P91" s="29"/>
      <c r="Q91" s="29"/>
      <c r="R91" s="9"/>
      <c r="S91" s="9"/>
      <c r="T91" s="9"/>
      <c r="U91" s="7"/>
      <c r="V91" s="7"/>
      <c r="W91" s="7"/>
    </row>
    <row r="92" spans="1:23" s="1" customFormat="1" ht="10.5">
      <c r="A92" s="7"/>
      <c r="B92" s="8" t="s">
        <v>20</v>
      </c>
      <c r="C92" s="7" t="s">
        <v>40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9"/>
      <c r="P92" s="29"/>
      <c r="Q92" s="29"/>
      <c r="R92" s="9"/>
      <c r="S92" s="9"/>
      <c r="T92" s="9"/>
      <c r="U92" s="7"/>
      <c r="V92" s="7"/>
      <c r="W92" s="7"/>
    </row>
    <row r="93" spans="1:23" s="1" customFormat="1" ht="10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29"/>
      <c r="P93" s="29"/>
      <c r="Q93" s="29"/>
      <c r="R93" s="9"/>
      <c r="S93" s="9"/>
      <c r="T93" s="9"/>
      <c r="U93" s="7"/>
      <c r="V93" s="7"/>
      <c r="W93" s="7"/>
    </row>
    <row r="94" spans="1:23" s="1" customFormat="1" ht="10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29"/>
      <c r="P94" s="29"/>
      <c r="Q94" s="29"/>
      <c r="R94" s="9"/>
      <c r="S94" s="9"/>
      <c r="T94" s="9"/>
      <c r="U94" s="7"/>
      <c r="V94" s="7"/>
      <c r="W94" s="7"/>
    </row>
    <row r="95" spans="1:23" s="1" customFormat="1" ht="10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29"/>
      <c r="P95" s="29"/>
      <c r="Q95" s="29"/>
      <c r="R95" s="9"/>
      <c r="S95" s="9"/>
      <c r="T95" s="9"/>
      <c r="U95" s="7"/>
      <c r="V95" s="7"/>
      <c r="W95" s="7"/>
    </row>
    <row r="96" spans="15:20" s="1" customFormat="1" ht="10.5">
      <c r="O96" s="6"/>
      <c r="P96" s="6"/>
      <c r="Q96" s="6"/>
      <c r="R96" s="2"/>
      <c r="S96" s="2"/>
      <c r="T9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WJG</cp:lastModifiedBy>
  <cp:lastPrinted>2014-03-19T15:00:32Z</cp:lastPrinted>
  <dcterms:created xsi:type="dcterms:W3CDTF">2013-12-18T08:29:30Z</dcterms:created>
  <dcterms:modified xsi:type="dcterms:W3CDTF">2014-03-19T15:01:04Z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1624439093</vt:i4>
  </property>
  <property fmtid="{D5CDD505-2E9C-101B-9397-08002B2CF9AE}" pid="3" name="_EmailSubject">
    <vt:lpwstr>ISIM March,11,2014</vt:lpwstr>
  </property>
  <property fmtid="{D5CDD505-2E9C-101B-9397-08002B2CF9AE}" pid="4" name="_AuthorEmail">
    <vt:lpwstr>equityruns@aegisfund.com</vt:lpwstr>
  </property>
  <property fmtid="{D5CDD505-2E9C-101B-9397-08002B2CF9AE}" pid="5" name="_AuthorEmailDisplayName">
    <vt:lpwstr>Thanos Georgouvelas</vt:lpwstr>
  </property>
  <property fmtid="{D5CDD505-2E9C-101B-9397-08002B2CF9AE}" pid="6" name="_PreviousAdHocReviewCycleID">
    <vt:i4>691174675</vt:i4>
  </property>
  <property fmtid="{D5CDD505-2E9C-101B-9397-08002B2CF9AE}" pid="7" name="_ReviewingToolsShownOnce">
    <vt:lpwstr/>
  </property>
</Properties>
</file>